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trlProps/ctrlProp5.xml" ContentType="application/vnd.ms-excel.controlproperties+xml"/>
  <Override PartName="/xl/tables/table4.xml" ContentType="application/vnd.openxmlformats-officedocument.spreadsheetml.table+xml"/>
  <Override PartName="/xl/drawings/drawing4.xml" ContentType="application/vnd.openxmlformats-officedocument.drawing+xml"/>
  <Override PartName="/xl/ctrlProps/ctrlProp6.xml" ContentType="application/vnd.ms-excel.controlproperties+xml"/>
  <Override PartName="/xl/tables/table5.xml" ContentType="application/vnd.openxmlformats-officedocument.spreadsheetml.table+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trlProps/ctrlProp9.xml" ContentType="application/vnd.ms-excel.controlproperties+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C:\Users\Harrison\Documents\InvestingFinance\05. Personal Finance Spreadsheets\"/>
    </mc:Choice>
  </mc:AlternateContent>
  <xr:revisionPtr revIDLastSave="0" documentId="8_{97B19A6D-561F-475E-B2CD-61672D291A5F}" xr6:coauthVersionLast="36" xr6:coauthVersionMax="36" xr10:uidLastSave="{00000000-0000-0000-0000-000000000000}"/>
  <bookViews>
    <workbookView xWindow="0" yWindow="0" windowWidth="5160" windowHeight="3624" tabRatio="917" activeTab="2" xr2:uid="{10CD38AE-C1EC-8C47-9E21-96E57BB0EA4E}"/>
  </bookViews>
  <sheets>
    <sheet name="Setup" sheetId="24" r:id="rId1"/>
    <sheet name="Maintenance" sheetId="23" r:id="rId2"/>
    <sheet name="Summary" sheetId="1" r:id="rId3"/>
    <sheet name="Inputs -&gt;" sheetId="15" r:id="rId4"/>
    <sheet name="Expenses" sheetId="17" r:id="rId5"/>
    <sheet name="Saving" sheetId="16" r:id="rId6"/>
    <sheet name="Debt" sheetId="25" r:id="rId7"/>
    <sheet name="Data -&gt;" sheetId="13" r:id="rId8"/>
    <sheet name="Spend" sheetId="12" r:id="rId9"/>
    <sheet name="Spend Tables" sheetId="18" r:id="rId10"/>
    <sheet name="WIP" sheetId="11" state="hidden" r:id="rId11"/>
    <sheet name="Tax" sheetId="26" r:id="rId12"/>
    <sheet name="Tools -&gt;" sheetId="14" r:id="rId13"/>
    <sheet name="Investment Pivots" sheetId="9" state="hidden" r:id="rId14"/>
    <sheet name="Portfolio Rebalancer" sheetId="2" r:id="rId15"/>
    <sheet name="Portfolio Optimizer" sheetId="21" state="hidden" r:id="rId16"/>
    <sheet name="Monte Carlo" sheetId="4" state="hidden" r:id="rId17"/>
    <sheet name="Stock Price Predictor" sheetId="20" state="hidden" r:id="rId18"/>
    <sheet name="Options Models" sheetId="22" state="hidden" r:id="rId19"/>
    <sheet name="TVM (WIP)" sheetId="19" state="hidden" r:id="rId20"/>
  </sheets>
  <definedNames>
    <definedName name="_arg1">'Options Models'!$F$4</definedName>
    <definedName name="_arg2">'Options Models'!$F$5</definedName>
    <definedName name="_xlchart.v1.0" hidden="1">Summary!$AL$4</definedName>
    <definedName name="_xlchart.v1.1" hidden="1">Summary!$L$22:$L$25</definedName>
    <definedName name="_xlchart.v1.2" hidden="1">Summary!$M$22:$M$25</definedName>
    <definedName name="anndiv">'Options Models'!$C$9</definedName>
    <definedName name="anndiv_4">'Options Models'!$K$9</definedName>
    <definedName name="annrate">'Options Models'!$C$6</definedName>
    <definedName name="annrate_2">'Options Models'!$C$6</definedName>
    <definedName name="annrate_3">'Options Models'!$K$6</definedName>
    <definedName name="annrate2">'Options Models'!$K$16</definedName>
    <definedName name="arg1_2">'Options Models'!$N$4</definedName>
    <definedName name="arg2_3">'Options Models'!$N$5</definedName>
    <definedName name="average">'Spend Tables'!$GJ$2:$GJ$181</definedName>
    <definedName name="chart_average">INDEX(average,MATCH('Spend Tables'!$B$3,period,0)):INDEX(average,MATCH('Spend Tables'!$B$4,period,0))</definedName>
    <definedName name="chart_period">INDEX(period,MATCH('Spend Tables'!$B$3,period,0)):INDEX(period,MATCH('Spend Tables'!$B$4,period,0))</definedName>
    <definedName name="chart_target">INDEX(target,MATCH('Spend Tables'!$B$3,period,0)):INDEX(target,MATCH('Spend Tables'!$B$4,period,0))</definedName>
    <definedName name="chart_total">INDEX(total,MATCH('Spend Tables'!$B$3,period,0)):INDEX(total,MATCH('Spend Tables'!$B$4,period,0))</definedName>
    <definedName name="Div2_2">'Options Models'!$K$19</definedName>
    <definedName name="dt">'Stock Price Predictor'!$C$7</definedName>
    <definedName name="matur2">'Options Models'!$K$15</definedName>
    <definedName name="mu">'Stock Price Predictor'!$C$6</definedName>
    <definedName name="narg1">'Options Models'!$F$6</definedName>
    <definedName name="narg1_3">'Options Models'!$N$6</definedName>
    <definedName name="narg2">'Options Models'!$F$7</definedName>
    <definedName name="narg2_3">'Options Models'!$N$7</definedName>
    <definedName name="period">'Spend Tables'!$GH$2:$GH$181</definedName>
    <definedName name="S_2">'Options Models'!$K$17</definedName>
    <definedName name="S0">'Stock Price Predictor'!$C$4</definedName>
    <definedName name="s0_2">'Options Models'!$C$7</definedName>
    <definedName name="s0_3">'Options Models'!$C$7</definedName>
    <definedName name="s0_4">'Options Models'!$K$7</definedName>
    <definedName name="sigma">'Stock Price Predictor'!$C$5</definedName>
    <definedName name="Sigma_2">'Options Models'!$C$4</definedName>
    <definedName name="Sigma_3">'Options Models'!$C$4</definedName>
    <definedName name="Sigma_4">'Options Models'!$K$4</definedName>
    <definedName name="sigma2">'Options Models'!$K$14</definedName>
    <definedName name="solver_adj" localSheetId="15" hidden="1">'Portfolio Optimizer'!$P$16:$P$25</definedName>
    <definedName name="solver_adj" localSheetId="14" hidden="1">WIP!$H$95:$H$103</definedName>
    <definedName name="solver_adj" localSheetId="2" hidden="1">Summary!$E$27</definedName>
    <definedName name="solver_cvg" localSheetId="15" hidden="1">0.0001</definedName>
    <definedName name="solver_cvg" localSheetId="2" hidden="1">0.0001</definedName>
    <definedName name="solver_drv" localSheetId="15" hidden="1">1</definedName>
    <definedName name="solver_drv" localSheetId="2" hidden="1">1</definedName>
    <definedName name="solver_eng" localSheetId="15" hidden="1">1</definedName>
    <definedName name="solver_eng" localSheetId="14" hidden="1">1</definedName>
    <definedName name="solver_eng" localSheetId="2" hidden="1">1</definedName>
    <definedName name="solver_est" localSheetId="15" hidden="1">1</definedName>
    <definedName name="solver_est" localSheetId="2" hidden="1">1</definedName>
    <definedName name="solver_itr" localSheetId="15" hidden="1">2147483647</definedName>
    <definedName name="solver_itr" localSheetId="2" hidden="1">2147483647</definedName>
    <definedName name="solver_lhs1" localSheetId="15" hidden="1">'Portfolio Optimizer'!$P$16:$P$25</definedName>
    <definedName name="solver_lhs2" localSheetId="15" hidden="1">'Portfolio Optimizer'!$P$28</definedName>
    <definedName name="solver_lhs3" localSheetId="15" hidden="1">'Portfolio Optimizer'!$P$16:$P$25</definedName>
    <definedName name="solver_lhs4" localSheetId="15" hidden="1">'Portfolio Optimizer'!$P$16:$P$25</definedName>
    <definedName name="solver_lhs5" localSheetId="15" hidden="1">'Portfolio Optimizer'!$P$16:$P$25</definedName>
    <definedName name="solver_lin" localSheetId="14" hidden="1">2</definedName>
    <definedName name="solver_lin" localSheetId="2" hidden="1">2</definedName>
    <definedName name="solver_mip" localSheetId="15" hidden="1">2147483647</definedName>
    <definedName name="solver_mip" localSheetId="2" hidden="1">2147483647</definedName>
    <definedName name="solver_mni" localSheetId="15" hidden="1">30</definedName>
    <definedName name="solver_mni" localSheetId="2" hidden="1">30</definedName>
    <definedName name="solver_mrt" localSheetId="15" hidden="1">0.075</definedName>
    <definedName name="solver_mrt" localSheetId="2" hidden="1">0.075</definedName>
    <definedName name="solver_msl" localSheetId="15" hidden="1">2</definedName>
    <definedName name="solver_msl" localSheetId="2" hidden="1">2</definedName>
    <definedName name="solver_neg" localSheetId="15" hidden="1">1</definedName>
    <definedName name="solver_neg" localSheetId="14" hidden="1">1</definedName>
    <definedName name="solver_neg" localSheetId="2" hidden="1">1</definedName>
    <definedName name="solver_nod" localSheetId="15" hidden="1">2147483647</definedName>
    <definedName name="solver_nod" localSheetId="2" hidden="1">2147483647</definedName>
    <definedName name="solver_num" localSheetId="15" hidden="1">5</definedName>
    <definedName name="solver_num" localSheetId="14" hidden="1">0</definedName>
    <definedName name="solver_num" localSheetId="2" hidden="1">0</definedName>
    <definedName name="solver_nwt" localSheetId="15" hidden="1">1</definedName>
    <definedName name="solver_nwt" localSheetId="2" hidden="1">1</definedName>
    <definedName name="solver_opt" localSheetId="15" hidden="1">'Portfolio Optimizer'!$P$33</definedName>
    <definedName name="solver_opt" localSheetId="14" hidden="1">WIP!$G$94</definedName>
    <definedName name="solver_opt" localSheetId="2" hidden="1">Summary!$F$28</definedName>
    <definedName name="solver_pre" localSheetId="15" hidden="1">0.000001</definedName>
    <definedName name="solver_pre" localSheetId="2" hidden="1">0.000001</definedName>
    <definedName name="solver_rbv" localSheetId="15" hidden="1">1</definedName>
    <definedName name="solver_rbv" localSheetId="2" hidden="1">1</definedName>
    <definedName name="solver_rel1" localSheetId="15" hidden="1">1</definedName>
    <definedName name="solver_rel2" localSheetId="15" hidden="1">1</definedName>
    <definedName name="solver_rel3" localSheetId="15" hidden="1">1</definedName>
    <definedName name="solver_rel4" localSheetId="15" hidden="1">1</definedName>
    <definedName name="solver_rel5" localSheetId="15" hidden="1">1</definedName>
    <definedName name="solver_rhs1" localSheetId="15" hidden="1">'Portfolio Optimizer'!$P$27</definedName>
    <definedName name="solver_rhs2" localSheetId="15" hidden="1">1</definedName>
    <definedName name="solver_rhs3" localSheetId="15" hidden="1">'Portfolio Optimizer'!$P$27</definedName>
    <definedName name="solver_rhs4" localSheetId="15" hidden="1">'Portfolio Optimizer'!$P$27</definedName>
    <definedName name="solver_rhs5" localSheetId="15" hidden="1">'Portfolio Optimizer'!$P$27</definedName>
    <definedName name="solver_rlx" localSheetId="15" hidden="1">2</definedName>
    <definedName name="solver_rlx" localSheetId="2" hidden="1">2</definedName>
    <definedName name="solver_rsd" localSheetId="15" hidden="1">0</definedName>
    <definedName name="solver_rsd" localSheetId="2" hidden="1">0</definedName>
    <definedName name="solver_scl" localSheetId="15" hidden="1">1</definedName>
    <definedName name="solver_scl" localSheetId="2" hidden="1">1</definedName>
    <definedName name="solver_sho" localSheetId="15" hidden="1">2</definedName>
    <definedName name="solver_sho" localSheetId="2" hidden="1">2</definedName>
    <definedName name="solver_ssz" localSheetId="15" hidden="1">100</definedName>
    <definedName name="solver_ssz" localSheetId="2" hidden="1">100</definedName>
    <definedName name="solver_tim" localSheetId="15" hidden="1">2147483647</definedName>
    <definedName name="solver_tim" localSheetId="2" hidden="1">2147483647</definedName>
    <definedName name="solver_tol" localSheetId="15" hidden="1">0.01</definedName>
    <definedName name="solver_tol" localSheetId="2" hidden="1">0.01</definedName>
    <definedName name="solver_typ" localSheetId="15" hidden="1">1</definedName>
    <definedName name="solver_typ" localSheetId="14" hidden="1">2</definedName>
    <definedName name="solver_typ" localSheetId="2" hidden="1">3</definedName>
    <definedName name="solver_val" localSheetId="15" hidden="1">0</definedName>
    <definedName name="solver_val" localSheetId="14" hidden="1">0</definedName>
    <definedName name="solver_val" localSheetId="2" hidden="1">1</definedName>
    <definedName name="solver_ver" localSheetId="15" hidden="1">3</definedName>
    <definedName name="solver_ver" localSheetId="14" hidden="1">2</definedName>
    <definedName name="solver_ver" localSheetId="2" hidden="1">3</definedName>
    <definedName name="stepsize">'Options Models'!$K$11</definedName>
    <definedName name="T">'Options Models'!$C$5</definedName>
    <definedName name="T_3">'Options Models'!$K$5</definedName>
    <definedName name="target">'Spend Tables'!$GK$2:$GK$181</definedName>
    <definedName name="total">'Spend Tables'!$GI$2:$GI$181</definedName>
    <definedName name="X">'Options Models'!$C$8</definedName>
    <definedName name="X_2">'Options Models'!$C$8</definedName>
    <definedName name="X_3">'Options Models'!$K$8</definedName>
    <definedName name="X_4">'Options Models'!$K$18</definedName>
  </definedNames>
  <calcPr calcId="191029"/>
  <pivotCaches>
    <pivotCache cacheId="0" r:id="rId21"/>
    <pivotCache cacheId="1" r:id="rId22"/>
    <pivotCache cacheId="2"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C16" i="1"/>
  <c r="C15" i="1"/>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5" i="25"/>
  <c r="C14" i="1" l="1"/>
  <c r="C9" i="26"/>
  <c r="C8" i="26"/>
  <c r="O20" i="26"/>
  <c r="J784" i="26"/>
  <c r="L784" i="26" s="1"/>
  <c r="J783" i="26"/>
  <c r="L783" i="26" s="1"/>
  <c r="J782" i="26"/>
  <c r="L782" i="26" s="1"/>
  <c r="J781" i="26"/>
  <c r="L781" i="26" s="1"/>
  <c r="J780" i="26"/>
  <c r="L780" i="26" s="1"/>
  <c r="J779" i="26"/>
  <c r="L779" i="26" s="1"/>
  <c r="J778" i="26"/>
  <c r="L778" i="26" s="1"/>
  <c r="J777" i="26"/>
  <c r="L777" i="26" s="1"/>
  <c r="J771" i="26"/>
  <c r="J772" i="26" s="1"/>
  <c r="J773" i="26" s="1"/>
  <c r="J774" i="26" s="1"/>
  <c r="J775" i="26" s="1"/>
  <c r="J776" i="26" s="1"/>
  <c r="J769" i="26"/>
  <c r="L769" i="26" s="1"/>
  <c r="J768" i="26"/>
  <c r="L768" i="26" s="1"/>
  <c r="J767" i="26"/>
  <c r="L767" i="26" s="1"/>
  <c r="J766" i="26"/>
  <c r="L766" i="26" s="1"/>
  <c r="J765" i="26"/>
  <c r="L765" i="26" s="1"/>
  <c r="J764" i="26"/>
  <c r="L764" i="26" s="1"/>
  <c r="J763" i="26"/>
  <c r="L763" i="26" s="1"/>
  <c r="J762" i="26"/>
  <c r="L762" i="26" s="1"/>
  <c r="J761" i="26"/>
  <c r="L761" i="26" s="1"/>
  <c r="J760" i="26"/>
  <c r="L760" i="26" s="1"/>
  <c r="J759" i="26"/>
  <c r="L759" i="26" s="1"/>
  <c r="J758" i="26"/>
  <c r="L758" i="26" s="1"/>
  <c r="J757" i="26"/>
  <c r="L757" i="26" s="1"/>
  <c r="J756" i="26"/>
  <c r="L756" i="26" s="1"/>
  <c r="J754" i="26"/>
  <c r="L754" i="26" s="1"/>
  <c r="J753" i="26"/>
  <c r="L753" i="26" s="1"/>
  <c r="J752" i="26"/>
  <c r="L752" i="26" s="1"/>
  <c r="J751" i="26"/>
  <c r="L751" i="26" s="1"/>
  <c r="J750" i="26"/>
  <c r="L750" i="26" s="1"/>
  <c r="J749" i="26"/>
  <c r="L749" i="26" s="1"/>
  <c r="J748" i="26"/>
  <c r="L748" i="26" s="1"/>
  <c r="J747" i="26"/>
  <c r="L747" i="26" s="1"/>
  <c r="J746" i="26"/>
  <c r="L746" i="26" s="1"/>
  <c r="J745" i="26"/>
  <c r="L745" i="26" s="1"/>
  <c r="J744" i="26"/>
  <c r="L744" i="26" s="1"/>
  <c r="J741" i="26"/>
  <c r="J742" i="26" s="1"/>
  <c r="J743" i="26" s="1"/>
  <c r="J739" i="26"/>
  <c r="L739" i="26" s="1"/>
  <c r="J738" i="26"/>
  <c r="L738" i="26" s="1"/>
  <c r="J737" i="26"/>
  <c r="L737" i="26" s="1"/>
  <c r="J736" i="26"/>
  <c r="L736" i="26" s="1"/>
  <c r="J735" i="26"/>
  <c r="L735" i="26" s="1"/>
  <c r="J734" i="26"/>
  <c r="L734" i="26" s="1"/>
  <c r="J733" i="26"/>
  <c r="L733" i="26" s="1"/>
  <c r="J732" i="26"/>
  <c r="L732" i="26" s="1"/>
  <c r="J731" i="26"/>
  <c r="L731" i="26" s="1"/>
  <c r="J730" i="26"/>
  <c r="L730" i="26" s="1"/>
  <c r="J726" i="26"/>
  <c r="J727" i="26" s="1"/>
  <c r="J728" i="26" s="1"/>
  <c r="J729" i="26" s="1"/>
  <c r="J724" i="26"/>
  <c r="L724" i="26" s="1"/>
  <c r="J723" i="26"/>
  <c r="L723" i="26" s="1"/>
  <c r="J722" i="26"/>
  <c r="L722" i="26" s="1"/>
  <c r="J721" i="26"/>
  <c r="L721" i="26" s="1"/>
  <c r="J720" i="26"/>
  <c r="L720" i="26" s="1"/>
  <c r="J719" i="26"/>
  <c r="L719" i="26" s="1"/>
  <c r="J718" i="26"/>
  <c r="L718" i="26" s="1"/>
  <c r="J717" i="26"/>
  <c r="L717" i="26" s="1"/>
  <c r="J716" i="26"/>
  <c r="L716" i="26" s="1"/>
  <c r="J715" i="26"/>
  <c r="L715" i="26" s="1"/>
  <c r="J714" i="26"/>
  <c r="L714" i="26" s="1"/>
  <c r="J713" i="26"/>
  <c r="L713" i="26" s="1"/>
  <c r="J712" i="26"/>
  <c r="L712" i="26" s="1"/>
  <c r="J711" i="26"/>
  <c r="L711" i="26" s="1"/>
  <c r="J709" i="26"/>
  <c r="L709" i="26" s="1"/>
  <c r="J708" i="26"/>
  <c r="L708" i="26" s="1"/>
  <c r="J707" i="26"/>
  <c r="L707" i="26" s="1"/>
  <c r="J706" i="26"/>
  <c r="L706" i="26" s="1"/>
  <c r="J705" i="26"/>
  <c r="L705" i="26" s="1"/>
  <c r="J704" i="26"/>
  <c r="L704" i="26" s="1"/>
  <c r="J703" i="26"/>
  <c r="L703" i="26" s="1"/>
  <c r="J702" i="26"/>
  <c r="L702" i="26" s="1"/>
  <c r="J701" i="26"/>
  <c r="L701" i="26" s="1"/>
  <c r="J700" i="26"/>
  <c r="L700" i="26" s="1"/>
  <c r="J699" i="26"/>
  <c r="L699" i="26" s="1"/>
  <c r="J696" i="26"/>
  <c r="J697" i="26" s="1"/>
  <c r="J698" i="26" s="1"/>
  <c r="J694" i="26"/>
  <c r="L694" i="26" s="1"/>
  <c r="J693" i="26"/>
  <c r="L693" i="26" s="1"/>
  <c r="J692" i="26"/>
  <c r="L692" i="26" s="1"/>
  <c r="J691" i="26"/>
  <c r="L691" i="26" s="1"/>
  <c r="J690" i="26"/>
  <c r="L690" i="26" s="1"/>
  <c r="J689" i="26"/>
  <c r="L689" i="26" s="1"/>
  <c r="J688" i="26"/>
  <c r="L688" i="26" s="1"/>
  <c r="J687" i="26"/>
  <c r="L687" i="26" s="1"/>
  <c r="J686" i="26"/>
  <c r="L686" i="26" s="1"/>
  <c r="J685" i="26"/>
  <c r="L685" i="26" s="1"/>
  <c r="J684" i="26"/>
  <c r="L684" i="26" s="1"/>
  <c r="J681" i="26"/>
  <c r="L681" i="26" s="1"/>
  <c r="J679" i="26"/>
  <c r="L679" i="26" s="1"/>
  <c r="J678" i="26"/>
  <c r="L678" i="26" s="1"/>
  <c r="J677" i="26"/>
  <c r="L677" i="26" s="1"/>
  <c r="J676" i="26"/>
  <c r="L676" i="26" s="1"/>
  <c r="J675" i="26"/>
  <c r="L675" i="26" s="1"/>
  <c r="J674" i="26"/>
  <c r="L674" i="26" s="1"/>
  <c r="J673" i="26"/>
  <c r="L673" i="26" s="1"/>
  <c r="J672" i="26"/>
  <c r="L672" i="26" s="1"/>
  <c r="J671" i="26"/>
  <c r="L671" i="26" s="1"/>
  <c r="J670" i="26"/>
  <c r="L670" i="26" s="1"/>
  <c r="J669" i="26"/>
  <c r="L669" i="26" s="1"/>
  <c r="J668" i="26"/>
  <c r="L668" i="26" s="1"/>
  <c r="J667" i="26"/>
  <c r="L667" i="26" s="1"/>
  <c r="J666" i="26"/>
  <c r="L666" i="26" s="1"/>
  <c r="J664" i="26"/>
  <c r="L664" i="26" s="1"/>
  <c r="J663" i="26"/>
  <c r="L663" i="26" s="1"/>
  <c r="J662" i="26"/>
  <c r="L662" i="26" s="1"/>
  <c r="J661" i="26"/>
  <c r="L661" i="26" s="1"/>
  <c r="J660" i="26"/>
  <c r="L660" i="26" s="1"/>
  <c r="J659" i="26"/>
  <c r="L659" i="26" s="1"/>
  <c r="J658" i="26"/>
  <c r="L658" i="26" s="1"/>
  <c r="J657" i="26"/>
  <c r="L657" i="26" s="1"/>
  <c r="J656" i="26"/>
  <c r="L656" i="26" s="1"/>
  <c r="J655" i="26"/>
  <c r="L655" i="26" s="1"/>
  <c r="J654" i="26"/>
  <c r="L654" i="26" s="1"/>
  <c r="J653" i="26"/>
  <c r="L653" i="26" s="1"/>
  <c r="J652" i="26"/>
  <c r="L652" i="26" s="1"/>
  <c r="J651" i="26"/>
  <c r="L651" i="26" s="1"/>
  <c r="J649" i="26"/>
  <c r="L649" i="26" s="1"/>
  <c r="J648" i="26"/>
  <c r="L648" i="26" s="1"/>
  <c r="J647" i="26"/>
  <c r="L647" i="26" s="1"/>
  <c r="J646" i="26"/>
  <c r="L646" i="26" s="1"/>
  <c r="J645" i="26"/>
  <c r="L645" i="26" s="1"/>
  <c r="J644" i="26"/>
  <c r="L644" i="26" s="1"/>
  <c r="J643" i="26"/>
  <c r="L643" i="26" s="1"/>
  <c r="J642" i="26"/>
  <c r="L642" i="26" s="1"/>
  <c r="J641" i="26"/>
  <c r="L641" i="26" s="1"/>
  <c r="J640" i="26"/>
  <c r="L640" i="26" s="1"/>
  <c r="J639" i="26"/>
  <c r="L639" i="26" s="1"/>
  <c r="J638" i="26"/>
  <c r="L638" i="26" s="1"/>
  <c r="J637" i="26"/>
  <c r="L637" i="26" s="1"/>
  <c r="J636" i="26"/>
  <c r="L636" i="26" s="1"/>
  <c r="J634" i="26"/>
  <c r="L634" i="26" s="1"/>
  <c r="J633" i="26"/>
  <c r="L633" i="26" s="1"/>
  <c r="J632" i="26"/>
  <c r="L632" i="26" s="1"/>
  <c r="J631" i="26"/>
  <c r="L631" i="26" s="1"/>
  <c r="J630" i="26"/>
  <c r="L630" i="26" s="1"/>
  <c r="J629" i="26"/>
  <c r="L629" i="26" s="1"/>
  <c r="J628" i="26"/>
  <c r="L628" i="26" s="1"/>
  <c r="J627" i="26"/>
  <c r="L627" i="26" s="1"/>
  <c r="J626" i="26"/>
  <c r="L626" i="26" s="1"/>
  <c r="J625" i="26"/>
  <c r="L625" i="26" s="1"/>
  <c r="J624" i="26"/>
  <c r="L624" i="26" s="1"/>
  <c r="J623" i="26"/>
  <c r="L623" i="26" s="1"/>
  <c r="J622" i="26"/>
  <c r="L622" i="26" s="1"/>
  <c r="J621" i="26"/>
  <c r="L621" i="26" s="1"/>
  <c r="J619" i="26"/>
  <c r="L619" i="26" s="1"/>
  <c r="J618" i="26"/>
  <c r="L618" i="26" s="1"/>
  <c r="J617" i="26"/>
  <c r="L617" i="26" s="1"/>
  <c r="J616" i="26"/>
  <c r="L616" i="26" s="1"/>
  <c r="J615" i="26"/>
  <c r="L615" i="26" s="1"/>
  <c r="J614" i="26"/>
  <c r="L614" i="26" s="1"/>
  <c r="J613" i="26"/>
  <c r="L613" i="26" s="1"/>
  <c r="J612" i="26"/>
  <c r="L612" i="26" s="1"/>
  <c r="J611" i="26"/>
  <c r="L611" i="26" s="1"/>
  <c r="J610" i="26"/>
  <c r="L610" i="26" s="1"/>
  <c r="J609" i="26"/>
  <c r="L609" i="26" s="1"/>
  <c r="J608" i="26"/>
  <c r="L608" i="26" s="1"/>
  <c r="J606" i="26"/>
  <c r="J607" i="26" s="1"/>
  <c r="J604" i="26"/>
  <c r="L604" i="26" s="1"/>
  <c r="J603" i="26"/>
  <c r="L603" i="26" s="1"/>
  <c r="J602" i="26"/>
  <c r="L602" i="26" s="1"/>
  <c r="J601" i="26"/>
  <c r="L601" i="26" s="1"/>
  <c r="J600" i="26"/>
  <c r="L600" i="26" s="1"/>
  <c r="J599" i="26"/>
  <c r="L599" i="26" s="1"/>
  <c r="J598" i="26"/>
  <c r="L598" i="26" s="1"/>
  <c r="J597" i="26"/>
  <c r="L597" i="26" s="1"/>
  <c r="J596" i="26"/>
  <c r="L596" i="26" s="1"/>
  <c r="J595" i="26"/>
  <c r="L595" i="26" s="1"/>
  <c r="J594" i="26"/>
  <c r="L594" i="26" s="1"/>
  <c r="J593" i="26"/>
  <c r="L593" i="26" s="1"/>
  <c r="J591" i="26"/>
  <c r="L591" i="26" s="1"/>
  <c r="J589" i="26"/>
  <c r="L589" i="26" s="1"/>
  <c r="J588" i="26"/>
  <c r="L588" i="26" s="1"/>
  <c r="J587" i="26"/>
  <c r="L587" i="26" s="1"/>
  <c r="J586" i="26"/>
  <c r="L586" i="26" s="1"/>
  <c r="J585" i="26"/>
  <c r="L585" i="26" s="1"/>
  <c r="J584" i="26"/>
  <c r="L584" i="26" s="1"/>
  <c r="J583" i="26"/>
  <c r="L583" i="26" s="1"/>
  <c r="J582" i="26"/>
  <c r="L582" i="26" s="1"/>
  <c r="J581" i="26"/>
  <c r="L581" i="26" s="1"/>
  <c r="J580" i="26"/>
  <c r="L580" i="26" s="1"/>
  <c r="J579" i="26"/>
  <c r="L579" i="26" s="1"/>
  <c r="J578" i="26"/>
  <c r="L578" i="26" s="1"/>
  <c r="J577" i="26"/>
  <c r="L577" i="26" s="1"/>
  <c r="J576" i="26"/>
  <c r="L576" i="26" s="1"/>
  <c r="J574" i="26"/>
  <c r="L574" i="26" s="1"/>
  <c r="J573" i="26"/>
  <c r="L573" i="26" s="1"/>
  <c r="J572" i="26"/>
  <c r="L572" i="26" s="1"/>
  <c r="J571" i="26"/>
  <c r="L571" i="26" s="1"/>
  <c r="J570" i="26"/>
  <c r="L570" i="26" s="1"/>
  <c r="J569" i="26"/>
  <c r="L569" i="26" s="1"/>
  <c r="J568" i="26"/>
  <c r="L568" i="26" s="1"/>
  <c r="J567" i="26"/>
  <c r="L567" i="26" s="1"/>
  <c r="J566" i="26"/>
  <c r="L566" i="26" s="1"/>
  <c r="J565" i="26"/>
  <c r="L565" i="26" s="1"/>
  <c r="J564" i="26"/>
  <c r="L564" i="26" s="1"/>
  <c r="J561" i="26"/>
  <c r="J562" i="26" s="1"/>
  <c r="J563" i="26" s="1"/>
  <c r="J559" i="26"/>
  <c r="L559" i="26" s="1"/>
  <c r="J558" i="26"/>
  <c r="L558" i="26" s="1"/>
  <c r="J557" i="26"/>
  <c r="L557" i="26" s="1"/>
  <c r="J556" i="26"/>
  <c r="L556" i="26" s="1"/>
  <c r="J555" i="26"/>
  <c r="L555" i="26" s="1"/>
  <c r="J554" i="26"/>
  <c r="L554" i="26" s="1"/>
  <c r="J553" i="26"/>
  <c r="L553" i="26" s="1"/>
  <c r="J552" i="26"/>
  <c r="L552" i="26" s="1"/>
  <c r="J551" i="26"/>
  <c r="L551" i="26" s="1"/>
  <c r="J546" i="26"/>
  <c r="J547" i="26" s="1"/>
  <c r="J548" i="26" s="1"/>
  <c r="J549" i="26" s="1"/>
  <c r="J550" i="26" s="1"/>
  <c r="J544" i="26"/>
  <c r="L544" i="26" s="1"/>
  <c r="J543" i="26"/>
  <c r="L543" i="26" s="1"/>
  <c r="J542" i="26"/>
  <c r="L542" i="26" s="1"/>
  <c r="J541" i="26"/>
  <c r="L541" i="26" s="1"/>
  <c r="J540" i="26"/>
  <c r="L540" i="26" s="1"/>
  <c r="J539" i="26"/>
  <c r="L539" i="26" s="1"/>
  <c r="J538" i="26"/>
  <c r="L538" i="26" s="1"/>
  <c r="J537" i="26"/>
  <c r="L537" i="26" s="1"/>
  <c r="J536" i="26"/>
  <c r="L536" i="26" s="1"/>
  <c r="J535" i="26"/>
  <c r="L535" i="26" s="1"/>
  <c r="J534" i="26"/>
  <c r="L534" i="26" s="1"/>
  <c r="J531" i="26"/>
  <c r="J532" i="26" s="1"/>
  <c r="J533" i="26" s="1"/>
  <c r="J529" i="26"/>
  <c r="L529" i="26" s="1"/>
  <c r="J528" i="26"/>
  <c r="L528" i="26" s="1"/>
  <c r="J527" i="26"/>
  <c r="L527" i="26" s="1"/>
  <c r="J526" i="26"/>
  <c r="L526" i="26" s="1"/>
  <c r="J525" i="26"/>
  <c r="L525" i="26" s="1"/>
  <c r="J524" i="26"/>
  <c r="L524" i="26" s="1"/>
  <c r="J523" i="26"/>
  <c r="L523" i="26" s="1"/>
  <c r="J522" i="26"/>
  <c r="L522" i="26" s="1"/>
  <c r="J521" i="26"/>
  <c r="L521" i="26" s="1"/>
  <c r="J520" i="26"/>
  <c r="L520" i="26" s="1"/>
  <c r="J516" i="26"/>
  <c r="J517" i="26" s="1"/>
  <c r="J518" i="26" s="1"/>
  <c r="J519" i="26" s="1"/>
  <c r="J514" i="26"/>
  <c r="L514" i="26" s="1"/>
  <c r="J513" i="26"/>
  <c r="L513" i="26" s="1"/>
  <c r="J512" i="26"/>
  <c r="L512" i="26" s="1"/>
  <c r="J511" i="26"/>
  <c r="L511" i="26" s="1"/>
  <c r="J510" i="26"/>
  <c r="L510" i="26" s="1"/>
  <c r="J509" i="26"/>
  <c r="L509" i="26" s="1"/>
  <c r="J508" i="26"/>
  <c r="L508" i="26" s="1"/>
  <c r="J507" i="26"/>
  <c r="L507" i="26" s="1"/>
  <c r="J506" i="26"/>
  <c r="L506" i="26" s="1"/>
  <c r="J505" i="26"/>
  <c r="L505" i="26" s="1"/>
  <c r="J504" i="26"/>
  <c r="L504" i="26" s="1"/>
  <c r="J503" i="26"/>
  <c r="L503" i="26" s="1"/>
  <c r="J502" i="26"/>
  <c r="L502" i="26" s="1"/>
  <c r="J501" i="26"/>
  <c r="L501" i="26" s="1"/>
  <c r="J499" i="26"/>
  <c r="L499" i="26" s="1"/>
  <c r="J498" i="26"/>
  <c r="L498" i="26" s="1"/>
  <c r="J497" i="26"/>
  <c r="L497" i="26" s="1"/>
  <c r="J496" i="26"/>
  <c r="L496" i="26" s="1"/>
  <c r="J495" i="26"/>
  <c r="L495" i="26" s="1"/>
  <c r="J494" i="26"/>
  <c r="L494" i="26" s="1"/>
  <c r="J486" i="26"/>
  <c r="J487" i="26" s="1"/>
  <c r="J488" i="26" s="1"/>
  <c r="J489" i="26" s="1"/>
  <c r="J490" i="26" s="1"/>
  <c r="J491" i="26" s="1"/>
  <c r="J492" i="26" s="1"/>
  <c r="J493" i="26" s="1"/>
  <c r="J484" i="26"/>
  <c r="L484" i="26" s="1"/>
  <c r="J483" i="26"/>
  <c r="L483" i="26" s="1"/>
  <c r="J482" i="26"/>
  <c r="L482" i="26" s="1"/>
  <c r="J481" i="26"/>
  <c r="L481" i="26" s="1"/>
  <c r="J480" i="26"/>
  <c r="L480" i="26" s="1"/>
  <c r="J479" i="26"/>
  <c r="L479" i="26" s="1"/>
  <c r="J478" i="26"/>
  <c r="L478" i="26" s="1"/>
  <c r="J477" i="26"/>
  <c r="L477" i="26" s="1"/>
  <c r="J476" i="26"/>
  <c r="L476" i="26" s="1"/>
  <c r="J475" i="26"/>
  <c r="L475" i="26" s="1"/>
  <c r="J471" i="26"/>
  <c r="J472" i="26" s="1"/>
  <c r="J473" i="26" s="1"/>
  <c r="J474" i="26" s="1"/>
  <c r="J469" i="26"/>
  <c r="L469" i="26" s="1"/>
  <c r="J468" i="26"/>
  <c r="L468" i="26" s="1"/>
  <c r="J467" i="26"/>
  <c r="L467" i="26" s="1"/>
  <c r="J466" i="26"/>
  <c r="L466" i="26" s="1"/>
  <c r="J465" i="26"/>
  <c r="L465" i="26" s="1"/>
  <c r="J464" i="26"/>
  <c r="L464" i="26" s="1"/>
  <c r="J463" i="26"/>
  <c r="L463" i="26" s="1"/>
  <c r="J462" i="26"/>
  <c r="L462" i="26" s="1"/>
  <c r="J456" i="26"/>
  <c r="J457" i="26" s="1"/>
  <c r="J458" i="26" s="1"/>
  <c r="J459" i="26" s="1"/>
  <c r="J460" i="26" s="1"/>
  <c r="J461" i="26" s="1"/>
  <c r="J454" i="26"/>
  <c r="L454" i="26" s="1"/>
  <c r="J453" i="26"/>
  <c r="L453" i="26" s="1"/>
  <c r="J452" i="26"/>
  <c r="L452" i="26" s="1"/>
  <c r="J451" i="26"/>
  <c r="L451" i="26" s="1"/>
  <c r="J450" i="26"/>
  <c r="L450" i="26" s="1"/>
  <c r="J449" i="26"/>
  <c r="L449" i="26" s="1"/>
  <c r="J448" i="26"/>
  <c r="L448" i="26" s="1"/>
  <c r="J447" i="26"/>
  <c r="L447" i="26" s="1"/>
  <c r="J446" i="26"/>
  <c r="L446" i="26" s="1"/>
  <c r="J445" i="26"/>
  <c r="L445" i="26" s="1"/>
  <c r="J444" i="26"/>
  <c r="L444" i="26" s="1"/>
  <c r="J443" i="26"/>
  <c r="L443" i="26" s="1"/>
  <c r="J442" i="26"/>
  <c r="L442" i="26" s="1"/>
  <c r="J441" i="26"/>
  <c r="L441" i="26" s="1"/>
  <c r="J439" i="26"/>
  <c r="L439" i="26" s="1"/>
  <c r="J438" i="26"/>
  <c r="L438" i="26" s="1"/>
  <c r="J437" i="26"/>
  <c r="L437" i="26" s="1"/>
  <c r="J436" i="26"/>
  <c r="L436" i="26" s="1"/>
  <c r="J435" i="26"/>
  <c r="L435" i="26" s="1"/>
  <c r="J434" i="26"/>
  <c r="L434" i="26" s="1"/>
  <c r="J433" i="26"/>
  <c r="L433" i="26" s="1"/>
  <c r="J432" i="26"/>
  <c r="L432" i="26" s="1"/>
  <c r="J431" i="26"/>
  <c r="L431" i="26" s="1"/>
  <c r="J430" i="26"/>
  <c r="L430" i="26" s="1"/>
  <c r="J429" i="26"/>
  <c r="L429" i="26" s="1"/>
  <c r="J428" i="26"/>
  <c r="L428" i="26" s="1"/>
  <c r="J427" i="26"/>
  <c r="L427" i="26" s="1"/>
  <c r="J426" i="26"/>
  <c r="L426" i="26" s="1"/>
  <c r="J424" i="26"/>
  <c r="L424" i="26" s="1"/>
  <c r="J423" i="26"/>
  <c r="L423" i="26" s="1"/>
  <c r="J422" i="26"/>
  <c r="L422" i="26" s="1"/>
  <c r="J421" i="26"/>
  <c r="L421" i="26" s="1"/>
  <c r="J420" i="26"/>
  <c r="L420" i="26" s="1"/>
  <c r="J419" i="26"/>
  <c r="L419" i="26" s="1"/>
  <c r="J418" i="26"/>
  <c r="L418" i="26" s="1"/>
  <c r="J417" i="26"/>
  <c r="L417" i="26" s="1"/>
  <c r="J416" i="26"/>
  <c r="L416" i="26" s="1"/>
  <c r="J415" i="26"/>
  <c r="L415" i="26" s="1"/>
  <c r="J414" i="26"/>
  <c r="L414" i="26" s="1"/>
  <c r="J411" i="26"/>
  <c r="J412" i="26" s="1"/>
  <c r="J413" i="26" s="1"/>
  <c r="J409" i="26"/>
  <c r="L409" i="26" s="1"/>
  <c r="J408" i="26"/>
  <c r="L408" i="26" s="1"/>
  <c r="J407" i="26"/>
  <c r="L407" i="26" s="1"/>
  <c r="J406" i="26"/>
  <c r="L406" i="26" s="1"/>
  <c r="J405" i="26"/>
  <c r="L405" i="26" s="1"/>
  <c r="J404" i="26"/>
  <c r="L404" i="26" s="1"/>
  <c r="J403" i="26"/>
  <c r="L403" i="26" s="1"/>
  <c r="J402" i="26"/>
  <c r="L402" i="26" s="1"/>
  <c r="J396" i="26"/>
  <c r="J397" i="26" s="1"/>
  <c r="J398" i="26" s="1"/>
  <c r="J399" i="26" s="1"/>
  <c r="J400" i="26" s="1"/>
  <c r="J401" i="26" s="1"/>
  <c r="J394" i="26"/>
  <c r="L394" i="26" s="1"/>
  <c r="J393" i="26"/>
  <c r="L393" i="26" s="1"/>
  <c r="J392" i="26"/>
  <c r="L392" i="26" s="1"/>
  <c r="J391" i="26"/>
  <c r="L391" i="26" s="1"/>
  <c r="J390" i="26"/>
  <c r="L390" i="26" s="1"/>
  <c r="J389" i="26"/>
  <c r="L389" i="26" s="1"/>
  <c r="J388" i="26"/>
  <c r="L388" i="26" s="1"/>
  <c r="J387" i="26"/>
  <c r="L387" i="26" s="1"/>
  <c r="J381" i="26"/>
  <c r="J382" i="26" s="1"/>
  <c r="J383" i="26" s="1"/>
  <c r="J384" i="26" s="1"/>
  <c r="J385" i="26" s="1"/>
  <c r="J386" i="26" s="1"/>
  <c r="J379" i="26"/>
  <c r="L379" i="26" s="1"/>
  <c r="J378" i="26"/>
  <c r="L378" i="26" s="1"/>
  <c r="J377" i="26"/>
  <c r="L377" i="26" s="1"/>
  <c r="J376" i="26"/>
  <c r="L376" i="26" s="1"/>
  <c r="J375" i="26"/>
  <c r="L375" i="26" s="1"/>
  <c r="J374" i="26"/>
  <c r="L374" i="26" s="1"/>
  <c r="J373" i="26"/>
  <c r="L373" i="26" s="1"/>
  <c r="J372" i="26"/>
  <c r="L372" i="26" s="1"/>
  <c r="J371" i="26"/>
  <c r="L371" i="26" s="1"/>
  <c r="J370" i="26"/>
  <c r="L370" i="26" s="1"/>
  <c r="J369" i="26"/>
  <c r="L369" i="26" s="1"/>
  <c r="J368" i="26"/>
  <c r="L368" i="26" s="1"/>
  <c r="J367" i="26"/>
  <c r="L367" i="26" s="1"/>
  <c r="J366" i="26"/>
  <c r="L366" i="26" s="1"/>
  <c r="J364" i="26"/>
  <c r="L364" i="26" s="1"/>
  <c r="J363" i="26"/>
  <c r="L363" i="26" s="1"/>
  <c r="J362" i="26"/>
  <c r="L362" i="26" s="1"/>
  <c r="J361" i="26"/>
  <c r="L361" i="26" s="1"/>
  <c r="J360" i="26"/>
  <c r="L360" i="26" s="1"/>
  <c r="J359" i="26"/>
  <c r="L359" i="26" s="1"/>
  <c r="J358" i="26"/>
  <c r="L358" i="26" s="1"/>
  <c r="J357" i="26"/>
  <c r="L357" i="26" s="1"/>
  <c r="J356" i="26"/>
  <c r="L356" i="26" s="1"/>
  <c r="J355" i="26"/>
  <c r="L355" i="26" s="1"/>
  <c r="J354" i="26"/>
  <c r="L354" i="26" s="1"/>
  <c r="J351" i="26"/>
  <c r="J352" i="26" s="1"/>
  <c r="J353" i="26" s="1"/>
  <c r="J349" i="26"/>
  <c r="L349" i="26" s="1"/>
  <c r="J348" i="26"/>
  <c r="L348" i="26" s="1"/>
  <c r="J347" i="26"/>
  <c r="L347" i="26" s="1"/>
  <c r="J346" i="26"/>
  <c r="L346" i="26" s="1"/>
  <c r="J345" i="26"/>
  <c r="L345" i="26" s="1"/>
  <c r="J344" i="26"/>
  <c r="L344" i="26" s="1"/>
  <c r="J343" i="26"/>
  <c r="L343" i="26" s="1"/>
  <c r="J342" i="26"/>
  <c r="L342" i="26" s="1"/>
  <c r="J341" i="26"/>
  <c r="L341" i="26" s="1"/>
  <c r="J340" i="26"/>
  <c r="L340" i="26" s="1"/>
  <c r="J339" i="26"/>
  <c r="L339" i="26" s="1"/>
  <c r="J338" i="26"/>
  <c r="L338" i="26" s="1"/>
  <c r="J337" i="26"/>
  <c r="L337" i="26" s="1"/>
  <c r="J336" i="26"/>
  <c r="L336" i="26" s="1"/>
  <c r="J334" i="26"/>
  <c r="L334" i="26" s="1"/>
  <c r="J333" i="26"/>
  <c r="L333" i="26" s="1"/>
  <c r="J332" i="26"/>
  <c r="L332" i="26" s="1"/>
  <c r="J331" i="26"/>
  <c r="L331" i="26" s="1"/>
  <c r="J330" i="26"/>
  <c r="L330" i="26" s="1"/>
  <c r="J329" i="26"/>
  <c r="L329" i="26" s="1"/>
  <c r="J328" i="26"/>
  <c r="L328" i="26" s="1"/>
  <c r="J327" i="26"/>
  <c r="L327" i="26" s="1"/>
  <c r="J326" i="26"/>
  <c r="L326" i="26" s="1"/>
  <c r="J325" i="26"/>
  <c r="L325" i="26" s="1"/>
  <c r="J324" i="26"/>
  <c r="L324" i="26" s="1"/>
  <c r="J323" i="26"/>
  <c r="L323" i="26" s="1"/>
  <c r="J322" i="26"/>
  <c r="L322" i="26" s="1"/>
  <c r="J321" i="26"/>
  <c r="L321" i="26" s="1"/>
  <c r="J319" i="26"/>
  <c r="L319" i="26" s="1"/>
  <c r="J318" i="26"/>
  <c r="L318" i="26" s="1"/>
  <c r="J317" i="26"/>
  <c r="L317" i="26" s="1"/>
  <c r="J316" i="26"/>
  <c r="L316" i="26" s="1"/>
  <c r="J315" i="26"/>
  <c r="L315" i="26" s="1"/>
  <c r="J314" i="26"/>
  <c r="L314" i="26" s="1"/>
  <c r="J313" i="26"/>
  <c r="L313" i="26" s="1"/>
  <c r="J306" i="26"/>
  <c r="J307" i="26" s="1"/>
  <c r="J308" i="26" s="1"/>
  <c r="J309" i="26" s="1"/>
  <c r="J310" i="26" s="1"/>
  <c r="J311" i="26" s="1"/>
  <c r="J312" i="26" s="1"/>
  <c r="J304" i="26"/>
  <c r="L304" i="26" s="1"/>
  <c r="J303" i="26"/>
  <c r="L303" i="26" s="1"/>
  <c r="J302" i="26"/>
  <c r="L302" i="26" s="1"/>
  <c r="J301" i="26"/>
  <c r="L301" i="26" s="1"/>
  <c r="J300" i="26"/>
  <c r="L300" i="26" s="1"/>
  <c r="J299" i="26"/>
  <c r="L299" i="26" s="1"/>
  <c r="J298" i="26"/>
  <c r="L298" i="26" s="1"/>
  <c r="J297" i="26"/>
  <c r="L297" i="26" s="1"/>
  <c r="J296" i="26"/>
  <c r="L296" i="26" s="1"/>
  <c r="J295" i="26"/>
  <c r="L295" i="26" s="1"/>
  <c r="J294" i="26"/>
  <c r="L294" i="26" s="1"/>
  <c r="J293" i="26"/>
  <c r="L293" i="26" s="1"/>
  <c r="J291" i="26"/>
  <c r="J292" i="26" s="1"/>
  <c r="J289" i="26"/>
  <c r="L289" i="26" s="1"/>
  <c r="J288" i="26"/>
  <c r="L288" i="26" s="1"/>
  <c r="J287" i="26"/>
  <c r="L287" i="26" s="1"/>
  <c r="J286" i="26"/>
  <c r="L286" i="26" s="1"/>
  <c r="J285" i="26"/>
  <c r="L285" i="26" s="1"/>
  <c r="J284" i="26"/>
  <c r="L284" i="26" s="1"/>
  <c r="J283" i="26"/>
  <c r="L283" i="26" s="1"/>
  <c r="J282" i="26"/>
  <c r="L282" i="26" s="1"/>
  <c r="J281" i="26"/>
  <c r="L281" i="26" s="1"/>
  <c r="J280" i="26"/>
  <c r="L280" i="26" s="1"/>
  <c r="J279" i="26"/>
  <c r="L279" i="26" s="1"/>
  <c r="J278" i="26"/>
  <c r="L278" i="26" s="1"/>
  <c r="J276" i="26"/>
  <c r="J277" i="26" s="1"/>
  <c r="J274" i="26"/>
  <c r="L274" i="26" s="1"/>
  <c r="J273" i="26"/>
  <c r="L273" i="26" s="1"/>
  <c r="J272" i="26"/>
  <c r="L272" i="26" s="1"/>
  <c r="J271" i="26"/>
  <c r="L271" i="26" s="1"/>
  <c r="J270" i="26"/>
  <c r="L270" i="26" s="1"/>
  <c r="J269" i="26"/>
  <c r="L269" i="26" s="1"/>
  <c r="J268" i="26"/>
  <c r="L268" i="26" s="1"/>
  <c r="J267" i="26"/>
  <c r="L267" i="26" s="1"/>
  <c r="J266" i="26"/>
  <c r="L266" i="26" s="1"/>
  <c r="J265" i="26"/>
  <c r="L265" i="26" s="1"/>
  <c r="J264" i="26"/>
  <c r="L264" i="26" s="1"/>
  <c r="J263" i="26"/>
  <c r="L263" i="26" s="1"/>
  <c r="J262" i="26"/>
  <c r="L262" i="26" s="1"/>
  <c r="J261" i="26"/>
  <c r="L261" i="26" s="1"/>
  <c r="J259" i="26"/>
  <c r="L259" i="26" s="1"/>
  <c r="J258" i="26"/>
  <c r="L258" i="26" s="1"/>
  <c r="J257" i="26"/>
  <c r="L257" i="26" s="1"/>
  <c r="J256" i="26"/>
  <c r="L256" i="26" s="1"/>
  <c r="J255" i="26"/>
  <c r="L255" i="26" s="1"/>
  <c r="J254" i="26"/>
  <c r="L254" i="26" s="1"/>
  <c r="J253" i="26"/>
  <c r="L253" i="26" s="1"/>
  <c r="J252" i="26"/>
  <c r="L252" i="26" s="1"/>
  <c r="J251" i="26"/>
  <c r="L251" i="26" s="1"/>
  <c r="J250" i="26"/>
  <c r="L250" i="26" s="1"/>
  <c r="J249" i="26"/>
  <c r="L249" i="26" s="1"/>
  <c r="J248" i="26"/>
  <c r="L248" i="26" s="1"/>
  <c r="J246" i="26"/>
  <c r="J247" i="26" s="1"/>
  <c r="J244" i="26"/>
  <c r="L244" i="26" s="1"/>
  <c r="J243" i="26"/>
  <c r="L243" i="26" s="1"/>
  <c r="J242" i="26"/>
  <c r="L242" i="26" s="1"/>
  <c r="J241" i="26"/>
  <c r="L241" i="26" s="1"/>
  <c r="J240" i="26"/>
  <c r="L240" i="26" s="1"/>
  <c r="J239" i="26"/>
  <c r="L239" i="26" s="1"/>
  <c r="J238" i="26"/>
  <c r="L238" i="26" s="1"/>
  <c r="J237" i="26"/>
  <c r="L237" i="26" s="1"/>
  <c r="J236" i="26"/>
  <c r="L236" i="26" s="1"/>
  <c r="J235" i="26"/>
  <c r="L235" i="26" s="1"/>
  <c r="J234" i="26"/>
  <c r="L234" i="26" s="1"/>
  <c r="J231" i="26"/>
  <c r="J232" i="26" s="1"/>
  <c r="J233" i="26" s="1"/>
  <c r="J229" i="26"/>
  <c r="L229" i="26" s="1"/>
  <c r="J228" i="26"/>
  <c r="L228" i="26" s="1"/>
  <c r="J227" i="26"/>
  <c r="L227" i="26" s="1"/>
  <c r="J226" i="26"/>
  <c r="L226" i="26" s="1"/>
  <c r="J225" i="26"/>
  <c r="L225" i="26" s="1"/>
  <c r="J224" i="26"/>
  <c r="L224" i="26" s="1"/>
  <c r="J223" i="26"/>
  <c r="L223" i="26" s="1"/>
  <c r="J222" i="26"/>
  <c r="L222" i="26" s="1"/>
  <c r="J221" i="26"/>
  <c r="L221" i="26" s="1"/>
  <c r="J220" i="26"/>
  <c r="L220" i="26" s="1"/>
  <c r="J219" i="26"/>
  <c r="L219" i="26" s="1"/>
  <c r="J218" i="26"/>
  <c r="L218" i="26" s="1"/>
  <c r="J217" i="26"/>
  <c r="L217" i="26" s="1"/>
  <c r="J216" i="26"/>
  <c r="L216" i="26" s="1"/>
  <c r="J214" i="26"/>
  <c r="L214" i="26" s="1"/>
  <c r="J213" i="26"/>
  <c r="L213" i="26" s="1"/>
  <c r="J212" i="26"/>
  <c r="L212" i="26" s="1"/>
  <c r="J211" i="26"/>
  <c r="L211" i="26" s="1"/>
  <c r="J210" i="26"/>
  <c r="L210" i="26" s="1"/>
  <c r="J209" i="26"/>
  <c r="L209" i="26" s="1"/>
  <c r="J208" i="26"/>
  <c r="L208" i="26" s="1"/>
  <c r="J207" i="26"/>
  <c r="L207" i="26" s="1"/>
  <c r="J206" i="26"/>
  <c r="L206" i="26" s="1"/>
  <c r="J205" i="26"/>
  <c r="L205" i="26" s="1"/>
  <c r="J204" i="26"/>
  <c r="L204" i="26" s="1"/>
  <c r="J203" i="26"/>
  <c r="L203" i="26" s="1"/>
  <c r="J202" i="26"/>
  <c r="L202" i="26" s="1"/>
  <c r="J201" i="26"/>
  <c r="L201" i="26" s="1"/>
  <c r="J199" i="26"/>
  <c r="L199" i="26" s="1"/>
  <c r="J198" i="26"/>
  <c r="L198" i="26" s="1"/>
  <c r="J197" i="26"/>
  <c r="L197" i="26" s="1"/>
  <c r="J196" i="26"/>
  <c r="L196" i="26" s="1"/>
  <c r="J195" i="26"/>
  <c r="L195" i="26" s="1"/>
  <c r="J194" i="26"/>
  <c r="L194" i="26" s="1"/>
  <c r="J193" i="26"/>
  <c r="L193" i="26" s="1"/>
  <c r="J192" i="26"/>
  <c r="L192" i="26" s="1"/>
  <c r="J191" i="26"/>
  <c r="L191" i="26" s="1"/>
  <c r="J190" i="26"/>
  <c r="L190" i="26" s="1"/>
  <c r="J189" i="26"/>
  <c r="L189" i="26" s="1"/>
  <c r="J188" i="26"/>
  <c r="L188" i="26" s="1"/>
  <c r="J187" i="26"/>
  <c r="L187" i="26" s="1"/>
  <c r="J186" i="26"/>
  <c r="L186" i="26" s="1"/>
  <c r="J184" i="26"/>
  <c r="L184" i="26" s="1"/>
  <c r="J183" i="26"/>
  <c r="L183" i="26" s="1"/>
  <c r="J182" i="26"/>
  <c r="L182" i="26" s="1"/>
  <c r="J171" i="26"/>
  <c r="J172" i="26" s="1"/>
  <c r="J173" i="26" s="1"/>
  <c r="J174" i="26" s="1"/>
  <c r="J175" i="26" s="1"/>
  <c r="J176" i="26" s="1"/>
  <c r="J177" i="26" s="1"/>
  <c r="J178" i="26" s="1"/>
  <c r="J179" i="26" s="1"/>
  <c r="J180" i="26" s="1"/>
  <c r="J181" i="26" s="1"/>
  <c r="J169" i="26"/>
  <c r="L169" i="26" s="1"/>
  <c r="J168" i="26"/>
  <c r="L168" i="26" s="1"/>
  <c r="J167" i="26"/>
  <c r="L167" i="26" s="1"/>
  <c r="J166" i="26"/>
  <c r="L166" i="26" s="1"/>
  <c r="J165" i="26"/>
  <c r="L165" i="26" s="1"/>
  <c r="J164" i="26"/>
  <c r="L164" i="26" s="1"/>
  <c r="J163" i="26"/>
  <c r="L163" i="26" s="1"/>
  <c r="J162" i="26"/>
  <c r="L162" i="26" s="1"/>
  <c r="J161" i="26"/>
  <c r="L161" i="26" s="1"/>
  <c r="J156" i="26"/>
  <c r="J157" i="26" s="1"/>
  <c r="J158" i="26" s="1"/>
  <c r="J159" i="26" s="1"/>
  <c r="J160" i="26" s="1"/>
  <c r="J154" i="26"/>
  <c r="L154" i="26" s="1"/>
  <c r="J153" i="26"/>
  <c r="L153" i="26" s="1"/>
  <c r="J152" i="26"/>
  <c r="L152" i="26" s="1"/>
  <c r="J151" i="26"/>
  <c r="L151" i="26" s="1"/>
  <c r="J150" i="26"/>
  <c r="L150" i="26" s="1"/>
  <c r="J149" i="26"/>
  <c r="L149" i="26" s="1"/>
  <c r="J148" i="26"/>
  <c r="L148" i="26" s="1"/>
  <c r="J147" i="26"/>
  <c r="L147" i="26" s="1"/>
  <c r="J146" i="26"/>
  <c r="L146" i="26" s="1"/>
  <c r="J145" i="26"/>
  <c r="L145" i="26" s="1"/>
  <c r="J144" i="26"/>
  <c r="L144" i="26" s="1"/>
  <c r="J143" i="26"/>
  <c r="L143" i="26" s="1"/>
  <c r="J142" i="26"/>
  <c r="L142" i="26" s="1"/>
  <c r="J141" i="26"/>
  <c r="L141" i="26" s="1"/>
  <c r="J139" i="26"/>
  <c r="L139" i="26" s="1"/>
  <c r="J138" i="26"/>
  <c r="L138" i="26" s="1"/>
  <c r="J137" i="26"/>
  <c r="L137" i="26" s="1"/>
  <c r="J136" i="26"/>
  <c r="L136" i="26" s="1"/>
  <c r="J135" i="26"/>
  <c r="L135" i="26" s="1"/>
  <c r="J134" i="26"/>
  <c r="L134" i="26" s="1"/>
  <c r="J133" i="26"/>
  <c r="L133" i="26" s="1"/>
  <c r="J132" i="26"/>
  <c r="L132" i="26" s="1"/>
  <c r="J131" i="26"/>
  <c r="L131" i="26" s="1"/>
  <c r="J126" i="26"/>
  <c r="J127" i="26" s="1"/>
  <c r="J128" i="26" s="1"/>
  <c r="J129" i="26" s="1"/>
  <c r="J130" i="26" s="1"/>
  <c r="J124" i="26"/>
  <c r="L124" i="26" s="1"/>
  <c r="J123" i="26"/>
  <c r="L123" i="26" s="1"/>
  <c r="J122" i="26"/>
  <c r="L122" i="26" s="1"/>
  <c r="J121" i="26"/>
  <c r="L121" i="26" s="1"/>
  <c r="J120" i="26"/>
  <c r="L120" i="26" s="1"/>
  <c r="J119" i="26"/>
  <c r="L119" i="26" s="1"/>
  <c r="J118" i="26"/>
  <c r="L118" i="26" s="1"/>
  <c r="J117" i="26"/>
  <c r="L117" i="26" s="1"/>
  <c r="J111" i="26"/>
  <c r="J112" i="26" s="1"/>
  <c r="J113" i="26" s="1"/>
  <c r="J114" i="26" s="1"/>
  <c r="J115" i="26" s="1"/>
  <c r="J116" i="26" s="1"/>
  <c r="J109" i="26"/>
  <c r="L109" i="26" s="1"/>
  <c r="J108" i="26"/>
  <c r="L108" i="26" s="1"/>
  <c r="J107" i="26"/>
  <c r="L107" i="26" s="1"/>
  <c r="J106" i="26"/>
  <c r="L106" i="26" s="1"/>
  <c r="J105" i="26"/>
  <c r="L105" i="26" s="1"/>
  <c r="J104" i="26"/>
  <c r="L104" i="26" s="1"/>
  <c r="J103" i="26"/>
  <c r="L103" i="26" s="1"/>
  <c r="J102" i="26"/>
  <c r="L102" i="26" s="1"/>
  <c r="J101" i="26"/>
  <c r="L101" i="26" s="1"/>
  <c r="J100" i="26"/>
  <c r="L100" i="26" s="1"/>
  <c r="J99" i="26"/>
  <c r="L99" i="26" s="1"/>
  <c r="J98" i="26"/>
  <c r="L98" i="26" s="1"/>
  <c r="J97" i="26"/>
  <c r="L97" i="26" s="1"/>
  <c r="J96" i="26"/>
  <c r="L96" i="26" s="1"/>
  <c r="J94" i="26"/>
  <c r="L94" i="26" s="1"/>
  <c r="J93" i="26"/>
  <c r="L93" i="26" s="1"/>
  <c r="J92" i="26"/>
  <c r="L92" i="26" s="1"/>
  <c r="J91" i="26"/>
  <c r="L91" i="26" s="1"/>
  <c r="J90" i="26"/>
  <c r="L90" i="26" s="1"/>
  <c r="J81" i="26"/>
  <c r="J82" i="26" s="1"/>
  <c r="J83" i="26" s="1"/>
  <c r="J84" i="26" s="1"/>
  <c r="J85" i="26" s="1"/>
  <c r="J86" i="26" s="1"/>
  <c r="J87" i="26" s="1"/>
  <c r="J88" i="26" s="1"/>
  <c r="J89" i="26" s="1"/>
  <c r="J79" i="26"/>
  <c r="L79" i="26" s="1"/>
  <c r="J78" i="26"/>
  <c r="L78" i="26" s="1"/>
  <c r="J77" i="26"/>
  <c r="L77" i="26" s="1"/>
  <c r="J76" i="26"/>
  <c r="L76" i="26" s="1"/>
  <c r="J75" i="26"/>
  <c r="L75" i="26" s="1"/>
  <c r="J74" i="26"/>
  <c r="L74" i="26" s="1"/>
  <c r="J73" i="26"/>
  <c r="L73" i="26" s="1"/>
  <c r="J72" i="26"/>
  <c r="L72" i="26" s="1"/>
  <c r="J71" i="26"/>
  <c r="L71" i="26" s="1"/>
  <c r="J70" i="26"/>
  <c r="L70" i="26" s="1"/>
  <c r="J69" i="26"/>
  <c r="L69" i="26" s="1"/>
  <c r="J68" i="26"/>
  <c r="L68" i="26" s="1"/>
  <c r="J66" i="26"/>
  <c r="J67" i="26" s="1"/>
  <c r="J64" i="26"/>
  <c r="L64" i="26" s="1"/>
  <c r="J63" i="26"/>
  <c r="L63" i="26" s="1"/>
  <c r="J62" i="26"/>
  <c r="L62" i="26" s="1"/>
  <c r="J61" i="26"/>
  <c r="L61" i="26" s="1"/>
  <c r="J60" i="26"/>
  <c r="L60" i="26" s="1"/>
  <c r="J59" i="26"/>
  <c r="L59" i="26" s="1"/>
  <c r="J58" i="26"/>
  <c r="L58" i="26" s="1"/>
  <c r="J57" i="26"/>
  <c r="L57" i="26" s="1"/>
  <c r="J56" i="26"/>
  <c r="L56" i="26" s="1"/>
  <c r="J55" i="26"/>
  <c r="L55" i="26" s="1"/>
  <c r="J54" i="26"/>
  <c r="L54" i="26" s="1"/>
  <c r="J53" i="26"/>
  <c r="L53" i="26" s="1"/>
  <c r="J52" i="26"/>
  <c r="L52" i="26" s="1"/>
  <c r="J51" i="26"/>
  <c r="L51" i="26" s="1"/>
  <c r="J37" i="26"/>
  <c r="L37" i="26" s="1"/>
  <c r="J38" i="26"/>
  <c r="L38" i="26" s="1"/>
  <c r="J39" i="26"/>
  <c r="L39" i="26" s="1"/>
  <c r="J40" i="26"/>
  <c r="L40" i="26" s="1"/>
  <c r="J41" i="26"/>
  <c r="L41" i="26" s="1"/>
  <c r="J42" i="26"/>
  <c r="L42" i="26" s="1"/>
  <c r="J43" i="26"/>
  <c r="L43" i="26" s="1"/>
  <c r="J44" i="26"/>
  <c r="L44" i="26" s="1"/>
  <c r="J45" i="26"/>
  <c r="L45" i="26" s="1"/>
  <c r="J46" i="26"/>
  <c r="L46" i="26" s="1"/>
  <c r="J47" i="26"/>
  <c r="L47" i="26" s="1"/>
  <c r="J48" i="26"/>
  <c r="L48" i="26" s="1"/>
  <c r="J49" i="26"/>
  <c r="L49" i="26" s="1"/>
  <c r="J36" i="26"/>
  <c r="L36" i="26" s="1"/>
  <c r="J23" i="26"/>
  <c r="L23" i="26" s="1"/>
  <c r="J24" i="26"/>
  <c r="L24" i="26" s="1"/>
  <c r="J25" i="26"/>
  <c r="L25" i="26" s="1"/>
  <c r="J26" i="26"/>
  <c r="L26" i="26" s="1"/>
  <c r="J27" i="26"/>
  <c r="L27" i="26" s="1"/>
  <c r="J28" i="26"/>
  <c r="L28" i="26" s="1"/>
  <c r="J29" i="26"/>
  <c r="L29" i="26" s="1"/>
  <c r="J30" i="26"/>
  <c r="L30" i="26" s="1"/>
  <c r="J31" i="26"/>
  <c r="L31" i="26" s="1"/>
  <c r="J32" i="26"/>
  <c r="L32" i="26" s="1"/>
  <c r="J33" i="26"/>
  <c r="L33" i="26" s="1"/>
  <c r="J34" i="26"/>
  <c r="L34" i="26" s="1"/>
  <c r="J21" i="26"/>
  <c r="L21" i="26" s="1"/>
  <c r="C17" i="26"/>
  <c r="C15" i="26"/>
  <c r="O7" i="26"/>
  <c r="O8" i="26" s="1"/>
  <c r="O9" i="26" s="1"/>
  <c r="M7" i="26"/>
  <c r="M8" i="26" s="1"/>
  <c r="K7" i="26"/>
  <c r="I7" i="26"/>
  <c r="I8" i="26" s="1"/>
  <c r="I9" i="26" s="1"/>
  <c r="C12" i="26"/>
  <c r="L126" i="26" l="1"/>
  <c r="L127" i="26" s="1"/>
  <c r="L128" i="26" s="1"/>
  <c r="L129" i="26" s="1"/>
  <c r="L130" i="26" s="1"/>
  <c r="J22" i="26"/>
  <c r="L291" i="26"/>
  <c r="L292" i="26" s="1"/>
  <c r="L231" i="26"/>
  <c r="L232" i="26" s="1"/>
  <c r="L233" i="26" s="1"/>
  <c r="L306" i="26"/>
  <c r="L307" i="26" s="1"/>
  <c r="L308" i="26" s="1"/>
  <c r="L309" i="26" s="1"/>
  <c r="L310" i="26" s="1"/>
  <c r="L311" i="26" s="1"/>
  <c r="L312" i="26" s="1"/>
  <c r="L411" i="26"/>
  <c r="L412" i="26" s="1"/>
  <c r="L413" i="26" s="1"/>
  <c r="L81" i="26"/>
  <c r="L82" i="26" s="1"/>
  <c r="L83" i="26" s="1"/>
  <c r="L84" i="26" s="1"/>
  <c r="L85" i="26" s="1"/>
  <c r="L86" i="26" s="1"/>
  <c r="L87" i="26" s="1"/>
  <c r="L88" i="26" s="1"/>
  <c r="L89" i="26" s="1"/>
  <c r="L22" i="26"/>
  <c r="L561" i="26"/>
  <c r="L562" i="26" s="1"/>
  <c r="L563" i="26" s="1"/>
  <c r="J592" i="26"/>
  <c r="L592" i="26" s="1"/>
  <c r="L351" i="26"/>
  <c r="L352" i="26" s="1"/>
  <c r="L353" i="26" s="1"/>
  <c r="L726" i="26"/>
  <c r="L727" i="26" s="1"/>
  <c r="L728" i="26" s="1"/>
  <c r="L729" i="26" s="1"/>
  <c r="L66" i="26"/>
  <c r="L67" i="26" s="1"/>
  <c r="L111" i="26"/>
  <c r="L112" i="26" s="1"/>
  <c r="L113" i="26" s="1"/>
  <c r="L114" i="26" s="1"/>
  <c r="L115" i="26" s="1"/>
  <c r="L116" i="26" s="1"/>
  <c r="L276" i="26"/>
  <c r="L277" i="26" s="1"/>
  <c r="J682" i="26"/>
  <c r="J683" i="26" s="1"/>
  <c r="L156" i="26"/>
  <c r="L157" i="26" s="1"/>
  <c r="L158" i="26" s="1"/>
  <c r="L159" i="26" s="1"/>
  <c r="L160" i="26" s="1"/>
  <c r="L396" i="26"/>
  <c r="L397" i="26" s="1"/>
  <c r="L398" i="26" s="1"/>
  <c r="L399" i="26" s="1"/>
  <c r="L400" i="26" s="1"/>
  <c r="L401" i="26" s="1"/>
  <c r="L456" i="26"/>
  <c r="L457" i="26" s="1"/>
  <c r="L458" i="26" s="1"/>
  <c r="L459" i="26" s="1"/>
  <c r="L460" i="26" s="1"/>
  <c r="L461" i="26" s="1"/>
  <c r="L546" i="26"/>
  <c r="L547" i="26" s="1"/>
  <c r="L548" i="26" s="1"/>
  <c r="L549" i="26" s="1"/>
  <c r="L550" i="26" s="1"/>
  <c r="L606" i="26"/>
  <c r="L607" i="26" s="1"/>
  <c r="L771" i="26"/>
  <c r="L772" i="26" s="1"/>
  <c r="L773" i="26" s="1"/>
  <c r="L774" i="26" s="1"/>
  <c r="L775" i="26" s="1"/>
  <c r="L776" i="26" s="1"/>
  <c r="L696" i="26"/>
  <c r="L697" i="26" s="1"/>
  <c r="L698" i="26" s="1"/>
  <c r="L246" i="26"/>
  <c r="L247" i="26" s="1"/>
  <c r="L486" i="26"/>
  <c r="L487" i="26" s="1"/>
  <c r="L488" i="26" s="1"/>
  <c r="L489" i="26" s="1"/>
  <c r="L490" i="26" s="1"/>
  <c r="L491" i="26" s="1"/>
  <c r="L492" i="26" s="1"/>
  <c r="L493" i="26" s="1"/>
  <c r="L531" i="26"/>
  <c r="L532" i="26" s="1"/>
  <c r="L533" i="26" s="1"/>
  <c r="L381" i="26"/>
  <c r="L382" i="26" s="1"/>
  <c r="L383" i="26" s="1"/>
  <c r="L384" i="26" s="1"/>
  <c r="L385" i="26" s="1"/>
  <c r="L386" i="26" s="1"/>
  <c r="L741" i="26"/>
  <c r="L742" i="26" s="1"/>
  <c r="L743" i="26" s="1"/>
  <c r="L171" i="26"/>
  <c r="L172" i="26" s="1"/>
  <c r="L173" i="26" s="1"/>
  <c r="L174" i="26" s="1"/>
  <c r="L175" i="26" s="1"/>
  <c r="L176" i="26" s="1"/>
  <c r="L177" i="26" s="1"/>
  <c r="L178" i="26" s="1"/>
  <c r="L179" i="26" s="1"/>
  <c r="L180" i="26" s="1"/>
  <c r="L181" i="26" s="1"/>
  <c r="L471" i="26"/>
  <c r="L472" i="26" s="1"/>
  <c r="L473" i="26" s="1"/>
  <c r="L474" i="26" s="1"/>
  <c r="L516" i="26"/>
  <c r="L517" i="26" s="1"/>
  <c r="L518" i="26" s="1"/>
  <c r="L519" i="26" s="1"/>
  <c r="I10" i="26"/>
  <c r="I11" i="26" s="1"/>
  <c r="I12" i="26" s="1"/>
  <c r="O10" i="26"/>
  <c r="M9" i="26"/>
  <c r="K8" i="26"/>
  <c r="AC62" i="24"/>
  <c r="AC61" i="24"/>
  <c r="L35" i="16"/>
  <c r="L682" i="26" l="1"/>
  <c r="L683" i="26" s="1"/>
  <c r="O11" i="26"/>
  <c r="O12" i="26" s="1"/>
  <c r="M10" i="26"/>
  <c r="M11" i="26" s="1"/>
  <c r="K9" i="26"/>
  <c r="K10" i="26" s="1"/>
  <c r="GI1" i="18" a="1"/>
  <c r="GI1" i="18" s="1"/>
  <c r="GJ2" i="18" a="1"/>
  <c r="GJ2" i="18" s="1"/>
  <c r="GI2" i="18" a="1"/>
  <c r="GI2" i="18" s="1"/>
  <c r="GH2" i="18" a="1"/>
  <c r="GH2" i="18" s="1"/>
  <c r="B4" i="18"/>
  <c r="B3" i="18"/>
  <c r="H120" i="24"/>
  <c r="H119" i="24"/>
  <c r="H118" i="24"/>
  <c r="E120" i="24"/>
  <c r="E119" i="24"/>
  <c r="E118" i="24"/>
  <c r="AB17" i="24"/>
  <c r="AB16" i="24"/>
  <c r="C24" i="1"/>
  <c r="C23" i="1"/>
  <c r="R5" i="1"/>
  <c r="R4" i="1"/>
  <c r="R26" i="1"/>
  <c r="E14" i="1"/>
  <c r="F34" i="25"/>
  <c r="R25" i="1" s="1"/>
  <c r="E34" i="25"/>
  <c r="R24" i="1" s="1"/>
  <c r="F14" i="18"/>
  <c r="F15" i="18"/>
  <c r="F16" i="18"/>
  <c r="F17" i="18"/>
  <c r="F18" i="18"/>
  <c r="F19" i="18"/>
  <c r="F20" i="18"/>
  <c r="F21" i="18"/>
  <c r="F22" i="18"/>
  <c r="F23" i="18"/>
  <c r="F24" i="18"/>
  <c r="F25" i="18"/>
  <c r="N1" i="18"/>
  <c r="K1" i="18"/>
  <c r="J1" i="18"/>
  <c r="I1" i="18"/>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6" i="16"/>
  <c r="L22" i="1"/>
  <c r="L23" i="1"/>
  <c r="L24" i="1"/>
  <c r="L25" i="1"/>
  <c r="M12" i="26" l="1"/>
  <c r="K11" i="26"/>
  <c r="K12" i="26" s="1"/>
  <c r="GK1" i="18"/>
  <c r="GJ1" i="18"/>
  <c r="GJ129" i="18"/>
  <c r="GJ80" i="18"/>
  <c r="GJ159" i="18"/>
  <c r="GJ143" i="18"/>
  <c r="GJ127" i="18"/>
  <c r="GJ111" i="18"/>
  <c r="GJ95" i="18"/>
  <c r="GJ79" i="18"/>
  <c r="GJ63" i="18"/>
  <c r="GJ47" i="18"/>
  <c r="GJ31" i="18"/>
  <c r="GJ15" i="18"/>
  <c r="GJ177" i="18"/>
  <c r="GJ17" i="18"/>
  <c r="GJ176" i="18"/>
  <c r="GJ32" i="18"/>
  <c r="GJ175" i="18"/>
  <c r="GJ174" i="18"/>
  <c r="GJ158" i="18"/>
  <c r="GJ142" i="18"/>
  <c r="GJ126" i="18"/>
  <c r="GJ110" i="18"/>
  <c r="GJ94" i="18"/>
  <c r="GJ78" i="18"/>
  <c r="GJ62" i="18"/>
  <c r="GJ46" i="18"/>
  <c r="GJ30" i="18"/>
  <c r="GJ14" i="18"/>
  <c r="GJ96" i="18"/>
  <c r="GJ173" i="18"/>
  <c r="GJ157" i="18"/>
  <c r="GJ141" i="18"/>
  <c r="GJ125" i="18"/>
  <c r="GJ109" i="18"/>
  <c r="GJ93" i="18"/>
  <c r="GJ77" i="18"/>
  <c r="GJ61" i="18"/>
  <c r="GJ45" i="18"/>
  <c r="GJ29" i="18"/>
  <c r="GJ13" i="18"/>
  <c r="GJ113" i="18"/>
  <c r="GJ16" i="18"/>
  <c r="GJ172" i="18"/>
  <c r="GJ156" i="18"/>
  <c r="GJ140" i="18"/>
  <c r="GJ124" i="18"/>
  <c r="GJ108" i="18"/>
  <c r="GJ92" i="18"/>
  <c r="GJ76" i="18"/>
  <c r="GJ60" i="18"/>
  <c r="GJ44" i="18"/>
  <c r="GJ28" i="18"/>
  <c r="GJ12" i="18"/>
  <c r="GJ171" i="18"/>
  <c r="GJ27" i="18"/>
  <c r="GJ145" i="18"/>
  <c r="GJ49" i="18"/>
  <c r="GJ160" i="18"/>
  <c r="GJ48" i="18"/>
  <c r="GJ155" i="18"/>
  <c r="GJ139" i="18"/>
  <c r="GJ123" i="18"/>
  <c r="GJ107" i="18"/>
  <c r="GJ91" i="18"/>
  <c r="GJ75" i="18"/>
  <c r="GJ59" i="18"/>
  <c r="GJ43" i="18"/>
  <c r="GJ11" i="18"/>
  <c r="GJ170" i="18"/>
  <c r="GJ154" i="18"/>
  <c r="GJ138" i="18"/>
  <c r="GJ122" i="18"/>
  <c r="GJ106" i="18"/>
  <c r="GJ90" i="18"/>
  <c r="GJ74" i="18"/>
  <c r="GJ58" i="18"/>
  <c r="GJ42" i="18"/>
  <c r="GJ26" i="18"/>
  <c r="GJ10" i="18"/>
  <c r="GJ169" i="18"/>
  <c r="GJ153" i="18"/>
  <c r="GJ137" i="18"/>
  <c r="GJ121" i="18"/>
  <c r="GJ105" i="18"/>
  <c r="GJ89" i="18"/>
  <c r="GJ73" i="18"/>
  <c r="GJ57" i="18"/>
  <c r="GJ41" i="18"/>
  <c r="GJ25" i="18"/>
  <c r="GJ9" i="18"/>
  <c r="GJ168" i="18"/>
  <c r="GJ152" i="18"/>
  <c r="GJ136" i="18"/>
  <c r="GJ120" i="18"/>
  <c r="GJ104" i="18"/>
  <c r="GJ88" i="18"/>
  <c r="GJ72" i="18"/>
  <c r="GJ56" i="18"/>
  <c r="GJ40" i="18"/>
  <c r="GJ24" i="18"/>
  <c r="GJ8" i="18"/>
  <c r="GJ97" i="18"/>
  <c r="GJ128" i="18"/>
  <c r="GJ167" i="18"/>
  <c r="GJ151" i="18"/>
  <c r="GJ135" i="18"/>
  <c r="GJ119" i="18"/>
  <c r="GJ103" i="18"/>
  <c r="GJ87" i="18"/>
  <c r="GJ71" i="18"/>
  <c r="GJ55" i="18"/>
  <c r="GJ39" i="18"/>
  <c r="GJ23" i="18"/>
  <c r="GJ7" i="18"/>
  <c r="GJ166" i="18"/>
  <c r="GJ150" i="18"/>
  <c r="GJ134" i="18"/>
  <c r="GJ118" i="18"/>
  <c r="GJ102" i="18"/>
  <c r="GJ86" i="18"/>
  <c r="GJ70" i="18"/>
  <c r="GJ54" i="18"/>
  <c r="GJ38" i="18"/>
  <c r="GJ22" i="18"/>
  <c r="GJ6" i="18"/>
  <c r="GJ81" i="18"/>
  <c r="GJ112" i="18"/>
  <c r="GJ181" i="18"/>
  <c r="GJ165" i="18"/>
  <c r="GJ149" i="18"/>
  <c r="GJ133" i="18"/>
  <c r="GJ117" i="18"/>
  <c r="GJ101" i="18"/>
  <c r="GJ85" i="18"/>
  <c r="GJ69" i="18"/>
  <c r="GJ53" i="18"/>
  <c r="GJ37" i="18"/>
  <c r="GJ21" i="18"/>
  <c r="GJ5" i="18"/>
  <c r="GJ180" i="18"/>
  <c r="GJ116" i="18"/>
  <c r="GJ68" i="18"/>
  <c r="GJ52" i="18"/>
  <c r="GJ4" i="18"/>
  <c r="GJ161" i="18"/>
  <c r="GJ33" i="18"/>
  <c r="GJ144" i="18"/>
  <c r="GJ100" i="18"/>
  <c r="GJ20" i="18"/>
  <c r="GJ179" i="18"/>
  <c r="GJ163" i="18"/>
  <c r="GJ147" i="18"/>
  <c r="GJ131" i="18"/>
  <c r="GJ115" i="18"/>
  <c r="GJ99" i="18"/>
  <c r="GJ83" i="18"/>
  <c r="GJ67" i="18"/>
  <c r="GJ51" i="18"/>
  <c r="GJ35" i="18"/>
  <c r="GJ19" i="18"/>
  <c r="GJ3" i="18"/>
  <c r="GJ65" i="18"/>
  <c r="GJ64" i="18"/>
  <c r="GJ164" i="18"/>
  <c r="GJ148" i="18"/>
  <c r="GJ132" i="18"/>
  <c r="GJ84" i="18"/>
  <c r="GJ36" i="18"/>
  <c r="GJ178" i="18"/>
  <c r="GJ162" i="18"/>
  <c r="GJ146" i="18"/>
  <c r="GJ130" i="18"/>
  <c r="GJ114" i="18"/>
  <c r="GJ98" i="18"/>
  <c r="GJ82" i="18"/>
  <c r="GJ66" i="18"/>
  <c r="GJ50" i="18"/>
  <c r="GJ34" i="18"/>
  <c r="GJ18" i="18"/>
  <c r="GI145" i="18"/>
  <c r="GI176" i="18"/>
  <c r="GI160" i="18"/>
  <c r="GI144" i="18"/>
  <c r="GI128" i="18"/>
  <c r="GI112" i="18"/>
  <c r="GI96" i="18"/>
  <c r="GI80" i="18"/>
  <c r="GI64" i="18"/>
  <c r="GI48" i="18"/>
  <c r="GI32" i="18"/>
  <c r="GI16" i="18"/>
  <c r="GI95" i="18"/>
  <c r="GI65" i="18"/>
  <c r="GI63" i="18"/>
  <c r="GI94" i="18"/>
  <c r="GI30" i="18"/>
  <c r="GI129" i="18"/>
  <c r="GI33" i="18"/>
  <c r="GI47" i="18"/>
  <c r="GI171" i="18"/>
  <c r="GI155" i="18"/>
  <c r="GI139" i="18"/>
  <c r="GI107" i="18"/>
  <c r="GI91" i="18"/>
  <c r="GI75" i="18"/>
  <c r="GI59" i="18"/>
  <c r="GI43" i="18"/>
  <c r="GI27" i="18"/>
  <c r="GI11" i="18"/>
  <c r="GI17" i="18"/>
  <c r="GI159" i="18"/>
  <c r="GI111" i="18"/>
  <c r="GI31" i="18"/>
  <c r="GI158" i="18"/>
  <c r="GI126" i="18"/>
  <c r="GI78" i="18"/>
  <c r="GI46" i="18"/>
  <c r="GI173" i="18"/>
  <c r="GI109" i="18"/>
  <c r="GI29" i="18"/>
  <c r="GI172" i="18"/>
  <c r="GI28" i="18"/>
  <c r="GI154" i="18"/>
  <c r="GI122" i="18"/>
  <c r="GI106" i="18"/>
  <c r="GI90" i="18"/>
  <c r="GI74" i="18"/>
  <c r="GI42" i="18"/>
  <c r="GI26" i="18"/>
  <c r="GI10" i="18"/>
  <c r="GI177" i="18"/>
  <c r="GI81" i="18"/>
  <c r="GI127" i="18"/>
  <c r="GI15" i="18"/>
  <c r="GI174" i="18"/>
  <c r="GI142" i="18"/>
  <c r="GI110" i="18"/>
  <c r="GI62" i="18"/>
  <c r="GI14" i="18"/>
  <c r="GI157" i="18"/>
  <c r="GI141" i="18"/>
  <c r="GI125" i="18"/>
  <c r="GI93" i="18"/>
  <c r="GI77" i="18"/>
  <c r="GI61" i="18"/>
  <c r="GI45" i="18"/>
  <c r="GI13" i="18"/>
  <c r="GI156" i="18"/>
  <c r="GI140" i="18"/>
  <c r="GI124" i="18"/>
  <c r="GI108" i="18"/>
  <c r="GI92" i="18"/>
  <c r="GI76" i="18"/>
  <c r="GI60" i="18"/>
  <c r="GI44" i="18"/>
  <c r="GI12" i="18"/>
  <c r="GI123" i="18"/>
  <c r="GI170" i="18"/>
  <c r="GI138" i="18"/>
  <c r="GI58" i="18"/>
  <c r="GI169" i="18"/>
  <c r="GI153" i="18"/>
  <c r="GI137" i="18"/>
  <c r="GI121" i="18"/>
  <c r="GI105" i="18"/>
  <c r="GI89" i="18"/>
  <c r="GI73" i="18"/>
  <c r="GI57" i="18"/>
  <c r="GI41" i="18"/>
  <c r="GI25" i="18"/>
  <c r="GI9" i="18"/>
  <c r="GI168" i="18"/>
  <c r="GI152" i="18"/>
  <c r="GI136" i="18"/>
  <c r="GI120" i="18"/>
  <c r="GI104" i="18"/>
  <c r="GI88" i="18"/>
  <c r="GI72" i="18"/>
  <c r="GI56" i="18"/>
  <c r="GI40" i="18"/>
  <c r="GI24" i="18"/>
  <c r="GI8" i="18"/>
  <c r="GI113" i="18"/>
  <c r="GI49" i="18"/>
  <c r="GI143" i="18"/>
  <c r="GI4" i="18"/>
  <c r="GI151" i="18"/>
  <c r="GI119" i="18"/>
  <c r="GI87" i="18"/>
  <c r="GI55" i="18"/>
  <c r="GI23" i="18"/>
  <c r="GI150" i="18"/>
  <c r="GI134" i="18"/>
  <c r="GI102" i="18"/>
  <c r="GI86" i="18"/>
  <c r="GI54" i="18"/>
  <c r="GI38" i="18"/>
  <c r="GI6" i="18"/>
  <c r="GI181" i="18"/>
  <c r="GI149" i="18"/>
  <c r="GI133" i="18"/>
  <c r="GI101" i="18"/>
  <c r="GI53" i="18"/>
  <c r="GI5" i="18"/>
  <c r="GI35" i="18"/>
  <c r="GI161" i="18"/>
  <c r="GI97" i="18"/>
  <c r="GI175" i="18"/>
  <c r="GI79" i="18"/>
  <c r="GI167" i="18"/>
  <c r="GI135" i="18"/>
  <c r="GI103" i="18"/>
  <c r="GI71" i="18"/>
  <c r="GI39" i="18"/>
  <c r="GI7" i="18"/>
  <c r="GI166" i="18"/>
  <c r="GI118" i="18"/>
  <c r="GI70" i="18"/>
  <c r="GI22" i="18"/>
  <c r="GI165" i="18"/>
  <c r="GI117" i="18"/>
  <c r="GI85" i="18"/>
  <c r="GI69" i="18"/>
  <c r="GI37" i="18"/>
  <c r="GI21" i="18"/>
  <c r="GI180" i="18"/>
  <c r="GI164" i="18"/>
  <c r="GI148" i="18"/>
  <c r="GI132" i="18"/>
  <c r="GI116" i="18"/>
  <c r="GI100" i="18"/>
  <c r="GI84" i="18"/>
  <c r="GI68" i="18"/>
  <c r="GI52" i="18"/>
  <c r="GI36" i="18"/>
  <c r="GI20" i="18"/>
  <c r="GI179" i="18"/>
  <c r="GI163" i="18"/>
  <c r="GI147" i="18"/>
  <c r="GI131" i="18"/>
  <c r="GI115" i="18"/>
  <c r="GI99" i="18"/>
  <c r="GI83" i="18"/>
  <c r="GI67" i="18"/>
  <c r="GI51" i="18"/>
  <c r="GI19" i="18"/>
  <c r="GI3" i="18"/>
  <c r="GI178" i="18"/>
  <c r="GI162" i="18"/>
  <c r="GI146" i="18"/>
  <c r="GI130" i="18"/>
  <c r="GI114" i="18"/>
  <c r="GI98" i="18"/>
  <c r="GI82" i="18"/>
  <c r="GI66" i="18"/>
  <c r="GI50" i="18"/>
  <c r="GI34" i="18"/>
  <c r="GI18" i="18"/>
  <c r="GH65" i="18"/>
  <c r="GH176" i="18"/>
  <c r="GH160" i="18"/>
  <c r="GH96" i="18"/>
  <c r="GH80" i="18"/>
  <c r="GH64" i="18"/>
  <c r="GH48" i="18"/>
  <c r="GH32" i="18"/>
  <c r="GH16" i="18"/>
  <c r="GH175" i="18"/>
  <c r="GH159" i="18"/>
  <c r="GH143" i="18"/>
  <c r="GH127" i="18"/>
  <c r="GH111" i="18"/>
  <c r="GH95" i="18"/>
  <c r="GH79" i="18"/>
  <c r="GH63" i="18"/>
  <c r="GH47" i="18"/>
  <c r="GH31" i="18"/>
  <c r="GH15" i="18"/>
  <c r="GH78" i="18"/>
  <c r="GH177" i="18"/>
  <c r="GH17" i="18"/>
  <c r="GH174" i="18"/>
  <c r="GH158" i="18"/>
  <c r="GH142" i="18"/>
  <c r="GH126" i="18"/>
  <c r="GH110" i="18"/>
  <c r="GH94" i="18"/>
  <c r="GH62" i="18"/>
  <c r="GH46" i="18"/>
  <c r="GH30" i="18"/>
  <c r="GH14" i="18"/>
  <c r="GH173" i="18"/>
  <c r="GH157" i="18"/>
  <c r="GH141" i="18"/>
  <c r="GH125" i="18"/>
  <c r="GH109" i="18"/>
  <c r="GH93" i="18"/>
  <c r="GH77" i="18"/>
  <c r="GH61" i="18"/>
  <c r="GH45" i="18"/>
  <c r="GH29" i="18"/>
  <c r="GH13" i="18"/>
  <c r="GH97" i="18"/>
  <c r="GH12" i="18"/>
  <c r="GH113" i="18"/>
  <c r="GH171" i="18"/>
  <c r="GH11" i="18"/>
  <c r="GH145" i="18"/>
  <c r="GH108" i="18"/>
  <c r="GH26" i="18"/>
  <c r="GH128" i="18"/>
  <c r="GH91" i="18"/>
  <c r="GH169" i="18"/>
  <c r="GH137" i="18"/>
  <c r="GH121" i="18"/>
  <c r="GH89" i="18"/>
  <c r="GH73" i="18"/>
  <c r="GH41" i="18"/>
  <c r="GH25" i="18"/>
  <c r="GH168" i="18"/>
  <c r="GH152" i="18"/>
  <c r="GH136" i="18"/>
  <c r="GH120" i="18"/>
  <c r="GH104" i="18"/>
  <c r="GH88" i="18"/>
  <c r="GH72" i="18"/>
  <c r="GH56" i="18"/>
  <c r="GH40" i="18"/>
  <c r="GH24" i="18"/>
  <c r="GH8" i="18"/>
  <c r="GH170" i="18"/>
  <c r="GH154" i="18"/>
  <c r="GH138" i="18"/>
  <c r="GH122" i="18"/>
  <c r="GH106" i="18"/>
  <c r="GH90" i="18"/>
  <c r="GH74" i="18"/>
  <c r="GH58" i="18"/>
  <c r="GH42" i="18"/>
  <c r="GH10" i="18"/>
  <c r="GH153" i="18"/>
  <c r="GH105" i="18"/>
  <c r="GH57" i="18"/>
  <c r="GH9" i="18"/>
  <c r="GH167" i="18"/>
  <c r="GH151" i="18"/>
  <c r="GH135" i="18"/>
  <c r="GH119" i="18"/>
  <c r="GH103" i="18"/>
  <c r="GH87" i="18"/>
  <c r="GH71" i="18"/>
  <c r="GH55" i="18"/>
  <c r="GH39" i="18"/>
  <c r="GH23" i="18"/>
  <c r="GH7" i="18"/>
  <c r="GH60" i="18"/>
  <c r="GH75" i="18"/>
  <c r="GH166" i="18"/>
  <c r="GH150" i="18"/>
  <c r="GH134" i="18"/>
  <c r="GH118" i="18"/>
  <c r="GH102" i="18"/>
  <c r="GH86" i="18"/>
  <c r="GH70" i="18"/>
  <c r="GH54" i="18"/>
  <c r="GH38" i="18"/>
  <c r="GH22" i="18"/>
  <c r="GH6" i="18"/>
  <c r="GH161" i="18"/>
  <c r="GH49" i="18"/>
  <c r="GH112" i="18"/>
  <c r="GH172" i="18"/>
  <c r="GH124" i="18"/>
  <c r="GH76" i="18"/>
  <c r="GH28" i="18"/>
  <c r="GH139" i="18"/>
  <c r="GH107" i="18"/>
  <c r="GH43" i="18"/>
  <c r="GH181" i="18"/>
  <c r="GH165" i="18"/>
  <c r="GH149" i="18"/>
  <c r="GH133" i="18"/>
  <c r="GH117" i="18"/>
  <c r="GH101" i="18"/>
  <c r="GH85" i="18"/>
  <c r="GH69" i="18"/>
  <c r="GH53" i="18"/>
  <c r="GH37" i="18"/>
  <c r="GH21" i="18"/>
  <c r="GH5" i="18"/>
  <c r="GH33" i="18"/>
  <c r="GH129" i="18"/>
  <c r="GH156" i="18"/>
  <c r="GH27" i="18"/>
  <c r="GH179" i="18"/>
  <c r="GH163" i="18"/>
  <c r="GH147" i="18"/>
  <c r="GH131" i="18"/>
  <c r="GH115" i="18"/>
  <c r="GH99" i="18"/>
  <c r="GH83" i="18"/>
  <c r="GH67" i="18"/>
  <c r="GH51" i="18"/>
  <c r="GH35" i="18"/>
  <c r="GH19" i="18"/>
  <c r="GH3" i="18"/>
  <c r="GH81" i="18"/>
  <c r="GH144" i="18"/>
  <c r="GH140" i="18"/>
  <c r="GH92" i="18"/>
  <c r="GH44" i="18"/>
  <c r="GH155" i="18"/>
  <c r="GH123" i="18"/>
  <c r="GH59" i="18"/>
  <c r="GH180" i="18"/>
  <c r="GH164" i="18"/>
  <c r="GH148" i="18"/>
  <c r="GH132" i="18"/>
  <c r="GH116" i="18"/>
  <c r="GH100" i="18"/>
  <c r="GH84" i="18"/>
  <c r="GH68" i="18"/>
  <c r="GH52" i="18"/>
  <c r="GH36" i="18"/>
  <c r="GH20" i="18"/>
  <c r="GH4" i="18"/>
  <c r="FR43" i="18" s="1" a="1"/>
  <c r="FR45" i="18" s="1"/>
  <c r="GH178" i="18"/>
  <c r="GH162" i="18"/>
  <c r="GH146" i="18"/>
  <c r="GH130" i="18"/>
  <c r="GH114" i="18"/>
  <c r="GH98" i="18"/>
  <c r="GH82" i="18"/>
  <c r="GH66" i="18"/>
  <c r="GH50" i="18"/>
  <c r="GH34" i="18"/>
  <c r="GH18" i="18"/>
  <c r="FR44" i="18" l="1"/>
  <c r="FR43" i="18"/>
  <c r="FR55" i="18"/>
  <c r="FR54" i="18"/>
  <c r="FR53" i="18"/>
  <c r="FR52" i="18"/>
  <c r="FR51" i="18"/>
  <c r="FR50" i="18"/>
  <c r="FR49" i="18"/>
  <c r="FR48" i="18"/>
  <c r="FR47" i="18"/>
  <c r="FR46" i="18"/>
  <c r="C15" i="2"/>
  <c r="C17" i="2"/>
  <c r="C16" i="2"/>
  <c r="C19" i="2" s="1"/>
  <c r="I13" i="2" s="1"/>
  <c r="J13" i="2" s="1"/>
  <c r="C14" i="2"/>
  <c r="C11" i="2"/>
  <c r="C12" i="2"/>
  <c r="C13" i="2"/>
  <c r="I12" i="2" l="1"/>
  <c r="J12" i="2" s="1"/>
  <c r="I10" i="2"/>
  <c r="J10" i="2" s="1"/>
  <c r="I18" i="2"/>
  <c r="J18" i="2" s="1"/>
  <c r="I16" i="2"/>
  <c r="J16" i="2" s="1"/>
  <c r="I11" i="2"/>
  <c r="J11" i="2" s="1"/>
  <c r="I17" i="2"/>
  <c r="J17" i="2" s="1"/>
  <c r="I14" i="2"/>
  <c r="J14" i="2" s="1"/>
  <c r="I15" i="2"/>
  <c r="J15" i="2" s="1"/>
  <c r="G11" i="2"/>
  <c r="H11" i="2" s="1"/>
  <c r="G14" i="2"/>
  <c r="H14" i="2" s="1"/>
  <c r="G10" i="2"/>
  <c r="H10" i="2" s="1"/>
  <c r="G15" i="2"/>
  <c r="H15" i="2" s="1"/>
  <c r="G17" i="2"/>
  <c r="H17" i="2" s="1"/>
  <c r="G18" i="2"/>
  <c r="H18" i="2" s="1"/>
  <c r="G13" i="2"/>
  <c r="H13" i="2" s="1"/>
  <c r="G12" i="2"/>
  <c r="H12" i="2" s="1"/>
  <c r="G16" i="2"/>
  <c r="H16" i="2" s="1"/>
  <c r="L6" i="16" l="1"/>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F27" i="18"/>
  <c r="F11" i="18"/>
  <c r="G13" i="16"/>
  <c r="G14" i="16"/>
  <c r="G15" i="16"/>
  <c r="G16" i="16"/>
  <c r="G17" i="16"/>
  <c r="G18" i="16"/>
  <c r="G19" i="16"/>
  <c r="G20" i="16"/>
  <c r="G21" i="16"/>
  <c r="G22" i="16"/>
  <c r="G23" i="16"/>
  <c r="G24" i="16"/>
  <c r="G25" i="16"/>
  <c r="G26" i="16"/>
  <c r="G27" i="16"/>
  <c r="G28" i="16"/>
  <c r="G29" i="16"/>
  <c r="G30" i="16"/>
  <c r="G31" i="16"/>
  <c r="G32" i="16"/>
  <c r="G33" i="16"/>
  <c r="G34" i="16"/>
  <c r="R14" i="1"/>
  <c r="M23" i="1" s="1"/>
  <c r="R8" i="1"/>
  <c r="R11" i="1"/>
  <c r="J1" i="25"/>
  <c r="I34" i="25" l="1"/>
  <c r="E13" i="1"/>
  <c r="R6" i="1"/>
  <c r="M24" i="1" s="1"/>
  <c r="M22" i="1"/>
  <c r="L1" i="1" l="1"/>
  <c r="N1" i="17"/>
  <c r="N4" i="22" l="1"/>
  <c r="N5" i="22" s="1"/>
  <c r="N7" i="22" s="1"/>
  <c r="N14" i="22"/>
  <c r="N15" i="22" s="1"/>
  <c r="N17" i="22" s="1"/>
  <c r="P25" i="22"/>
  <c r="Q25" i="22" s="1"/>
  <c r="R25" i="22" l="1"/>
  <c r="N16" i="22"/>
  <c r="T25" i="22"/>
  <c r="N6" i="22"/>
  <c r="N22" i="22"/>
  <c r="L26" i="22" s="1"/>
  <c r="P26" i="22"/>
  <c r="P24" i="22"/>
  <c r="N12" i="22"/>
  <c r="K26" i="22" s="1"/>
  <c r="F4" i="22"/>
  <c r="M30" i="22" l="1"/>
  <c r="P23" i="22"/>
  <c r="Q24" i="22"/>
  <c r="T24" i="22" s="1"/>
  <c r="R24" i="22"/>
  <c r="N10" i="22"/>
  <c r="K25" i="22" s="1"/>
  <c r="U24" i="22" s="1"/>
  <c r="N8" i="22"/>
  <c r="N9" i="22" s="1"/>
  <c r="N11" i="22"/>
  <c r="R26" i="22"/>
  <c r="Q26" i="22"/>
  <c r="T26" i="22" s="1"/>
  <c r="P27" i="22"/>
  <c r="N21" i="22"/>
  <c r="N20" i="22"/>
  <c r="L25" i="22" s="1"/>
  <c r="N18" i="22"/>
  <c r="N19" i="22" s="1"/>
  <c r="F5" i="22"/>
  <c r="F7" i="22" s="1"/>
  <c r="F17" i="22" s="1"/>
  <c r="F15" i="22"/>
  <c r="F6" i="22"/>
  <c r="F16" i="22"/>
  <c r="U25" i="22" l="1"/>
  <c r="L29" i="22"/>
  <c r="N29" i="22" s="1"/>
  <c r="L30" i="22"/>
  <c r="R23" i="22"/>
  <c r="Q23" i="22"/>
  <c r="T23" i="22" s="1"/>
  <c r="P22" i="22"/>
  <c r="U23" i="22"/>
  <c r="P28" i="22"/>
  <c r="Q27" i="22"/>
  <c r="T27" i="22" s="1"/>
  <c r="R27" i="22"/>
  <c r="U27" i="22"/>
  <c r="U26" i="22"/>
  <c r="F8" i="22"/>
  <c r="F9" i="22" s="1"/>
  <c r="F11" i="22"/>
  <c r="F12" i="22"/>
  <c r="F13" i="22" l="1"/>
  <c r="Q28" i="22"/>
  <c r="T28" i="22" s="1"/>
  <c r="R28" i="22"/>
  <c r="P29" i="22"/>
  <c r="U28" i="22"/>
  <c r="P21" i="22"/>
  <c r="Q22" i="22"/>
  <c r="T22" i="22" s="1"/>
  <c r="R22" i="22"/>
  <c r="V22" i="22" s="1"/>
  <c r="U22" i="22"/>
  <c r="N30" i="22"/>
  <c r="V23" i="22" s="1"/>
  <c r="F14" i="22"/>
  <c r="V28" i="22" l="1"/>
  <c r="V25" i="22"/>
  <c r="Q21" i="22"/>
  <c r="T21" i="22" s="1"/>
  <c r="R21" i="22"/>
  <c r="V21" i="22" s="1"/>
  <c r="P20" i="22"/>
  <c r="U21" i="22"/>
  <c r="V26" i="22"/>
  <c r="V24" i="22"/>
  <c r="V27" i="22"/>
  <c r="P30" i="22"/>
  <c r="Q29" i="22"/>
  <c r="T29" i="22" s="1"/>
  <c r="R29" i="22"/>
  <c r="V29" i="22" s="1"/>
  <c r="U29" i="22"/>
  <c r="Q30" i="22" l="1"/>
  <c r="T30" i="22" s="1"/>
  <c r="R30" i="22"/>
  <c r="V30" i="22" s="1"/>
  <c r="P31" i="22"/>
  <c r="U30" i="22"/>
  <c r="P19" i="22"/>
  <c r="U20" i="22"/>
  <c r="Q20" i="22"/>
  <c r="T20" i="22" s="1"/>
  <c r="R20" i="22"/>
  <c r="V20" i="22" s="1"/>
  <c r="Q19" i="22" l="1"/>
  <c r="T19" i="22" s="1"/>
  <c r="R19" i="22"/>
  <c r="V19" i="22" s="1"/>
  <c r="P18" i="22"/>
  <c r="U19" i="22"/>
  <c r="U31" i="22"/>
  <c r="Q31" i="22"/>
  <c r="T31" i="22" s="1"/>
  <c r="R31" i="22"/>
  <c r="V31" i="22" s="1"/>
  <c r="P32" i="22"/>
  <c r="Q32" i="22" l="1"/>
  <c r="T32" i="22" s="1"/>
  <c r="R32" i="22"/>
  <c r="V32" i="22" s="1"/>
  <c r="P33" i="22"/>
  <c r="U32" i="22"/>
  <c r="R18" i="22"/>
  <c r="V18" i="22" s="1"/>
  <c r="P17" i="22"/>
  <c r="Q18" i="22"/>
  <c r="T18" i="22" s="1"/>
  <c r="U18" i="22"/>
  <c r="P16" i="22" l="1"/>
  <c r="Q17" i="22"/>
  <c r="T17" i="22" s="1"/>
  <c r="R17" i="22"/>
  <c r="V17" i="22" s="1"/>
  <c r="U17" i="22"/>
  <c r="Q33" i="22"/>
  <c r="T33" i="22" s="1"/>
  <c r="R33" i="22"/>
  <c r="V33" i="22" s="1"/>
  <c r="P34" i="22"/>
  <c r="U33" i="22"/>
  <c r="AB7" i="21"/>
  <c r="AC7" i="21"/>
  <c r="AD7" i="21"/>
  <c r="AE7" i="21"/>
  <c r="AF7" i="21"/>
  <c r="AG7" i="21"/>
  <c r="AH7" i="21"/>
  <c r="AI7" i="21"/>
  <c r="AJ7" i="21"/>
  <c r="AB8" i="21"/>
  <c r="AC8" i="21"/>
  <c r="AD8" i="21"/>
  <c r="AE8" i="21"/>
  <c r="AF8" i="21"/>
  <c r="AG8" i="21"/>
  <c r="AH8" i="21"/>
  <c r="AI8" i="21"/>
  <c r="AJ8" i="21"/>
  <c r="AB9" i="21"/>
  <c r="AC9" i="21"/>
  <c r="AD9" i="21"/>
  <c r="AE9" i="21"/>
  <c r="AF9" i="21"/>
  <c r="AG9" i="21"/>
  <c r="AH9" i="21"/>
  <c r="AI9" i="21"/>
  <c r="AJ9" i="21"/>
  <c r="AB10" i="21"/>
  <c r="AC10" i="21"/>
  <c r="AD10" i="21"/>
  <c r="AE10" i="21"/>
  <c r="AF10" i="21"/>
  <c r="AG10" i="21"/>
  <c r="AH10" i="21"/>
  <c r="AI10" i="21"/>
  <c r="AJ10" i="21"/>
  <c r="AB11" i="21"/>
  <c r="AC11" i="21"/>
  <c r="AD11" i="21"/>
  <c r="AE11" i="21"/>
  <c r="AF11" i="21"/>
  <c r="AG11" i="21"/>
  <c r="AH11" i="21"/>
  <c r="AI11" i="21"/>
  <c r="AJ11" i="21"/>
  <c r="AB12" i="21"/>
  <c r="AC12" i="21"/>
  <c r="AD12" i="21"/>
  <c r="AE12" i="21"/>
  <c r="AF12" i="21"/>
  <c r="AG12" i="21"/>
  <c r="AH12" i="21"/>
  <c r="AI12" i="21"/>
  <c r="AJ12" i="21"/>
  <c r="AB13" i="21"/>
  <c r="AC13" i="21"/>
  <c r="AD13" i="21"/>
  <c r="AE13" i="21"/>
  <c r="AF13" i="21"/>
  <c r="AG13" i="21"/>
  <c r="AH13" i="21"/>
  <c r="AI13" i="21"/>
  <c r="AJ13" i="21"/>
  <c r="AB14" i="21"/>
  <c r="AC14" i="21"/>
  <c r="AD14" i="21"/>
  <c r="AE14" i="21"/>
  <c r="AF14" i="21"/>
  <c r="AG14" i="21"/>
  <c r="AH14" i="21"/>
  <c r="AI14" i="21"/>
  <c r="AJ14" i="21"/>
  <c r="AB15" i="21"/>
  <c r="AC15" i="21"/>
  <c r="AD15" i="21"/>
  <c r="AE15" i="21"/>
  <c r="AF15" i="21"/>
  <c r="AG15" i="21"/>
  <c r="AH15" i="21"/>
  <c r="AI15" i="21"/>
  <c r="AJ15" i="21"/>
  <c r="AB16" i="21"/>
  <c r="AC16" i="21"/>
  <c r="AD16" i="21"/>
  <c r="AE16" i="21"/>
  <c r="AF16" i="21"/>
  <c r="AG16" i="21"/>
  <c r="AH16" i="21"/>
  <c r="AI16" i="21"/>
  <c r="AJ16" i="21"/>
  <c r="AA16" i="21"/>
  <c r="AA15" i="21"/>
  <c r="AA14" i="21"/>
  <c r="AA13" i="21"/>
  <c r="AA12" i="21"/>
  <c r="AA11" i="21"/>
  <c r="AA10" i="21"/>
  <c r="AA9" i="21"/>
  <c r="AA8" i="21"/>
  <c r="AA7" i="21"/>
  <c r="O9" i="21"/>
  <c r="O10" i="21" s="1"/>
  <c r="O7" i="21"/>
  <c r="O8" i="21" s="1"/>
  <c r="O16" i="21" s="1"/>
  <c r="P6" i="21"/>
  <c r="AB6" i="21" s="1"/>
  <c r="Q6" i="21"/>
  <c r="AC6" i="21" s="1"/>
  <c r="R6" i="21"/>
  <c r="AD6" i="21" s="1"/>
  <c r="S6" i="21"/>
  <c r="AE6" i="21" s="1"/>
  <c r="T6" i="21"/>
  <c r="AF6" i="21" s="1"/>
  <c r="U6" i="21"/>
  <c r="AG6" i="21" s="1"/>
  <c r="V6" i="21"/>
  <c r="AH6" i="21" s="1"/>
  <c r="W6" i="21"/>
  <c r="AI6" i="21" s="1"/>
  <c r="X6" i="21"/>
  <c r="AJ6" i="21" s="1"/>
  <c r="O6" i="21"/>
  <c r="AA6" i="21" s="1"/>
  <c r="P28" i="21"/>
  <c r="X9" i="21"/>
  <c r="X10" i="21" s="1"/>
  <c r="W9" i="21"/>
  <c r="W10" i="21" s="1"/>
  <c r="W11" i="21" s="1"/>
  <c r="V9" i="21"/>
  <c r="V10" i="21" s="1"/>
  <c r="U9" i="21"/>
  <c r="U10" i="21" s="1"/>
  <c r="T9" i="21"/>
  <c r="S9" i="21"/>
  <c r="R9" i="21"/>
  <c r="Q9" i="21"/>
  <c r="P9" i="21"/>
  <c r="P10" i="21" s="1"/>
  <c r="P11" i="21" s="1"/>
  <c r="X7" i="21"/>
  <c r="X8" i="21" s="1"/>
  <c r="O25" i="21" s="1"/>
  <c r="W7" i="21"/>
  <c r="W8" i="21" s="1"/>
  <c r="V7" i="21"/>
  <c r="V8" i="21" s="1"/>
  <c r="O23" i="21" s="1"/>
  <c r="U7" i="21"/>
  <c r="U8" i="21" s="1"/>
  <c r="O22" i="21" s="1"/>
  <c r="T7" i="21"/>
  <c r="S7" i="21"/>
  <c r="S8" i="21" s="1"/>
  <c r="R7" i="21"/>
  <c r="R8" i="21" s="1"/>
  <c r="Q7" i="21"/>
  <c r="Q8" i="21" s="1"/>
  <c r="P7" i="21"/>
  <c r="C11" i="19"/>
  <c r="C12" i="19"/>
  <c r="M37" i="20"/>
  <c r="M38" i="20"/>
  <c r="M39" i="20"/>
  <c r="M40" i="20"/>
  <c r="M41" i="20"/>
  <c r="M42" i="20"/>
  <c r="M43" i="20"/>
  <c r="M44" i="20"/>
  <c r="M45" i="20"/>
  <c r="M46" i="20"/>
  <c r="M47" i="20"/>
  <c r="M48" i="20"/>
  <c r="M49" i="20"/>
  <c r="M50" i="20"/>
  <c r="M51" i="20"/>
  <c r="M52" i="20"/>
  <c r="M53" i="20"/>
  <c r="M54" i="20"/>
  <c r="M55" i="20"/>
  <c r="M56" i="20"/>
  <c r="C9" i="20" s="1"/>
  <c r="M36" i="20"/>
  <c r="B13" i="20"/>
  <c r="B14" i="20" s="1"/>
  <c r="B15" i="20" s="1"/>
  <c r="B16" i="20" s="1"/>
  <c r="B17" i="20" s="1"/>
  <c r="B18" i="20" s="1"/>
  <c r="B19" i="20" s="1"/>
  <c r="B20" i="20" s="1"/>
  <c r="B21" i="20" s="1"/>
  <c r="B22" i="20" s="1"/>
  <c r="B23" i="20" s="1"/>
  <c r="B24" i="20" s="1"/>
  <c r="B25" i="20" s="1"/>
  <c r="B26" i="20" s="1"/>
  <c r="B27" i="20" s="1"/>
  <c r="B28" i="20" s="1"/>
  <c r="B29" i="20" s="1"/>
  <c r="B30" i="20" s="1"/>
  <c r="B31" i="20" s="1"/>
  <c r="B32" i="20" s="1"/>
  <c r="B56" i="20" s="1"/>
  <c r="F12" i="20"/>
  <c r="D13" i="20" s="1"/>
  <c r="H2" i="19"/>
  <c r="I2" i="19" s="1"/>
  <c r="J2" i="19" s="1"/>
  <c r="K2" i="19" s="1"/>
  <c r="L2" i="19" s="1"/>
  <c r="M2" i="19" s="1"/>
  <c r="N2" i="19" s="1"/>
  <c r="O2" i="19" s="1"/>
  <c r="P2" i="19" s="1"/>
  <c r="Q2" i="19" s="1"/>
  <c r="R2" i="19" s="1"/>
  <c r="S2" i="19" s="1"/>
  <c r="T2" i="19" s="1"/>
  <c r="U2" i="19" s="1"/>
  <c r="V2" i="19" s="1"/>
  <c r="W2" i="19" s="1"/>
  <c r="X2" i="19" s="1"/>
  <c r="Y2" i="19" s="1"/>
  <c r="Z2" i="19" s="1"/>
  <c r="AA2" i="19" s="1"/>
  <c r="AB2" i="19" s="1"/>
  <c r="AC2" i="19" s="1"/>
  <c r="AD2" i="19" s="1"/>
  <c r="AE2" i="19" s="1"/>
  <c r="AF2" i="19" s="1"/>
  <c r="AG2" i="19" s="1"/>
  <c r="AH2" i="19" s="1"/>
  <c r="AI2" i="19" s="1"/>
  <c r="AJ2" i="19" s="1"/>
  <c r="AK2" i="19" s="1"/>
  <c r="AL2" i="19" s="1"/>
  <c r="AM2" i="19" s="1"/>
  <c r="AN2" i="19" s="1"/>
  <c r="AO2" i="19" s="1"/>
  <c r="AP2" i="19" s="1"/>
  <c r="AQ2" i="19" s="1"/>
  <c r="AR2" i="19" s="1"/>
  <c r="AS2" i="19" s="1"/>
  <c r="AT2" i="19" s="1"/>
  <c r="AU2" i="19" s="1"/>
  <c r="AV2" i="19" s="1"/>
  <c r="AW2" i="19" s="1"/>
  <c r="AX2" i="19" s="1"/>
  <c r="AY2" i="19" s="1"/>
  <c r="AZ2" i="19" s="1"/>
  <c r="BA2" i="19" s="1"/>
  <c r="BB2" i="19" s="1"/>
  <c r="BC2" i="19" s="1"/>
  <c r="BD2" i="19" s="1"/>
  <c r="BE2" i="19" s="1"/>
  <c r="BF2" i="19" s="1"/>
  <c r="BG2" i="19" s="1"/>
  <c r="BH2" i="19" s="1"/>
  <c r="BI2" i="19" s="1"/>
  <c r="BJ2" i="19" s="1"/>
  <c r="BK2" i="19" s="1"/>
  <c r="BL2" i="19" s="1"/>
  <c r="BM2" i="19" s="1"/>
  <c r="BN2" i="19" s="1"/>
  <c r="BO2" i="19" s="1"/>
  <c r="BP2" i="19" s="1"/>
  <c r="BQ2" i="19" s="1"/>
  <c r="BR2" i="19" s="1"/>
  <c r="BS2" i="19" s="1"/>
  <c r="BT2" i="19" s="1"/>
  <c r="BU2" i="19" s="1"/>
  <c r="BV2" i="19" s="1"/>
  <c r="BW2" i="19" s="1"/>
  <c r="BX2" i="19" s="1"/>
  <c r="BY2" i="19" s="1"/>
  <c r="BZ2" i="19" s="1"/>
  <c r="CA2" i="19" s="1"/>
  <c r="CB2" i="19" s="1"/>
  <c r="CC2" i="19" s="1"/>
  <c r="CD2" i="19" s="1"/>
  <c r="CE2" i="19" s="1"/>
  <c r="CF2" i="19" s="1"/>
  <c r="CG2" i="19" s="1"/>
  <c r="CH2" i="19" s="1"/>
  <c r="CI2" i="19" s="1"/>
  <c r="CJ2" i="19" s="1"/>
  <c r="CK2" i="19" s="1"/>
  <c r="CL2" i="19" s="1"/>
  <c r="CM2" i="19" s="1"/>
  <c r="CN2" i="19" s="1"/>
  <c r="CO2" i="19" s="1"/>
  <c r="CP2" i="19" s="1"/>
  <c r="CQ2" i="19" s="1"/>
  <c r="CR2" i="19" s="1"/>
  <c r="CS2" i="19" s="1"/>
  <c r="CT2" i="19" s="1"/>
  <c r="CU2" i="19" s="1"/>
  <c r="CV2" i="19" s="1"/>
  <c r="CW2" i="19" s="1"/>
  <c r="CX2" i="19" s="1"/>
  <c r="CY2" i="19" s="1"/>
  <c r="CZ2" i="19" s="1"/>
  <c r="DA2" i="19" s="1"/>
  <c r="DB2" i="19" s="1"/>
  <c r="DC2" i="19" s="1"/>
  <c r="DD2" i="19" s="1"/>
  <c r="DE2" i="19" s="1"/>
  <c r="DF2" i="19" s="1"/>
  <c r="DG2" i="19" s="1"/>
  <c r="DH2" i="19" s="1"/>
  <c r="DI2" i="19" s="1"/>
  <c r="DJ2" i="19" s="1"/>
  <c r="DK2" i="19" s="1"/>
  <c r="DL2" i="19" s="1"/>
  <c r="DM2" i="19" s="1"/>
  <c r="DN2" i="19" s="1"/>
  <c r="DO2" i="19" s="1"/>
  <c r="DP2" i="19" s="1"/>
  <c r="DQ2" i="19" s="1"/>
  <c r="DR2" i="19" s="1"/>
  <c r="DS2" i="19" s="1"/>
  <c r="DT2" i="19" s="1"/>
  <c r="DU2" i="19" s="1"/>
  <c r="DV2" i="19" s="1"/>
  <c r="DW2" i="19" s="1"/>
  <c r="DX2" i="19" s="1"/>
  <c r="DY2" i="19" s="1"/>
  <c r="DZ2" i="19" s="1"/>
  <c r="EA2" i="19" s="1"/>
  <c r="EB2" i="19" s="1"/>
  <c r="EC2" i="19" s="1"/>
  <c r="ED2" i="19" s="1"/>
  <c r="EE2" i="19" s="1"/>
  <c r="EF2" i="19" s="1"/>
  <c r="EG2" i="19" s="1"/>
  <c r="EH2" i="19" s="1"/>
  <c r="EI2" i="19" s="1"/>
  <c r="EJ2" i="19" s="1"/>
  <c r="EK2" i="19" s="1"/>
  <c r="EL2" i="19" s="1"/>
  <c r="EM2" i="19" s="1"/>
  <c r="EN2" i="19" s="1"/>
  <c r="EO2" i="19" s="1"/>
  <c r="EP2" i="19" s="1"/>
  <c r="EQ2" i="19" s="1"/>
  <c r="ER2" i="19" s="1"/>
  <c r="ES2" i="19" s="1"/>
  <c r="ET2" i="19" s="1"/>
  <c r="EU2" i="19" s="1"/>
  <c r="EV2" i="19" s="1"/>
  <c r="EW2" i="19" s="1"/>
  <c r="EX2" i="19" s="1"/>
  <c r="EY2" i="19" s="1"/>
  <c r="EZ2" i="19" s="1"/>
  <c r="FA2" i="19" s="1"/>
  <c r="FB2" i="19" s="1"/>
  <c r="FC2" i="19" s="1"/>
  <c r="FD2" i="19" s="1"/>
  <c r="FE2" i="19" s="1"/>
  <c r="FF2" i="19" s="1"/>
  <c r="FG2" i="19" s="1"/>
  <c r="FH2" i="19" s="1"/>
  <c r="FI2" i="19" s="1"/>
  <c r="FJ2" i="19" s="1"/>
  <c r="FK2" i="19" s="1"/>
  <c r="FL2" i="19" s="1"/>
  <c r="FM2" i="19" s="1"/>
  <c r="FN2" i="19" s="1"/>
  <c r="FO2" i="19" s="1"/>
  <c r="FP2" i="19" s="1"/>
  <c r="FQ2" i="19" s="1"/>
  <c r="FR2" i="19" s="1"/>
  <c r="FS2" i="19" s="1"/>
  <c r="FT2" i="19" s="1"/>
  <c r="FU2" i="19" s="1"/>
  <c r="FV2" i="19" s="1"/>
  <c r="FW2" i="19" s="1"/>
  <c r="FX2" i="19" s="1"/>
  <c r="FY2" i="19" s="1"/>
  <c r="FZ2" i="19" s="1"/>
  <c r="GA2" i="19" s="1"/>
  <c r="GB2" i="19" s="1"/>
  <c r="GC2" i="19" s="1"/>
  <c r="GD2" i="19" s="1"/>
  <c r="GE2" i="19" s="1"/>
  <c r="GF2" i="19" s="1"/>
  <c r="GG2" i="19" s="1"/>
  <c r="GH2" i="19" s="1"/>
  <c r="GI2" i="19" s="1"/>
  <c r="GJ2" i="19" s="1"/>
  <c r="GK2" i="19" s="1"/>
  <c r="GL2" i="19" s="1"/>
  <c r="GM2" i="19" s="1"/>
  <c r="GN2" i="19" s="1"/>
  <c r="GO2" i="19" s="1"/>
  <c r="GP2" i="19" s="1"/>
  <c r="GQ2" i="19" s="1"/>
  <c r="GR2" i="19" s="1"/>
  <c r="GS2" i="19" s="1"/>
  <c r="GT2" i="19" s="1"/>
  <c r="GU2" i="19" s="1"/>
  <c r="GV2" i="19" s="1"/>
  <c r="GW2" i="19" s="1"/>
  <c r="GX2" i="19" s="1"/>
  <c r="GY2" i="19" s="1"/>
  <c r="GZ2" i="19" s="1"/>
  <c r="HA2" i="19" s="1"/>
  <c r="HB2" i="19" s="1"/>
  <c r="HC2" i="19" s="1"/>
  <c r="HD2" i="19" s="1"/>
  <c r="HE2" i="19" s="1"/>
  <c r="HF2" i="19" s="1"/>
  <c r="HG2" i="19" s="1"/>
  <c r="HH2" i="19" s="1"/>
  <c r="HI2" i="19" s="1"/>
  <c r="HJ2" i="19" s="1"/>
  <c r="HK2" i="19" s="1"/>
  <c r="HL2" i="19" s="1"/>
  <c r="HM2" i="19" s="1"/>
  <c r="HN2" i="19" s="1"/>
  <c r="HO2" i="19" s="1"/>
  <c r="HP2" i="19" s="1"/>
  <c r="HQ2" i="19" s="1"/>
  <c r="HR2" i="19" s="1"/>
  <c r="HS2" i="19" s="1"/>
  <c r="HT2" i="19" s="1"/>
  <c r="HU2" i="19" s="1"/>
  <c r="HV2" i="19" s="1"/>
  <c r="HW2" i="19" s="1"/>
  <c r="HX2" i="19" s="1"/>
  <c r="HY2" i="19" s="1"/>
  <c r="HZ2" i="19" s="1"/>
  <c r="IA2" i="19" s="1"/>
  <c r="IB2" i="19" s="1"/>
  <c r="IC2" i="19" s="1"/>
  <c r="ID2" i="19" s="1"/>
  <c r="IE2" i="19" s="1"/>
  <c r="IF2" i="19" s="1"/>
  <c r="IG2" i="19" s="1"/>
  <c r="IH2" i="19" s="1"/>
  <c r="II2" i="19" s="1"/>
  <c r="IJ2" i="19" s="1"/>
  <c r="IK2" i="19" s="1"/>
  <c r="IL2" i="19" s="1"/>
  <c r="IM2" i="19" s="1"/>
  <c r="IN2" i="19" s="1"/>
  <c r="IO2" i="19" s="1"/>
  <c r="IP2" i="19" s="1"/>
  <c r="IQ2" i="19" s="1"/>
  <c r="IR2" i="19" s="1"/>
  <c r="IS2" i="19" s="1"/>
  <c r="IT2" i="19" s="1"/>
  <c r="IU2" i="19" s="1"/>
  <c r="IV2" i="19" s="1"/>
  <c r="IW2" i="19" s="1"/>
  <c r="IX2" i="19" s="1"/>
  <c r="IY2" i="19" s="1"/>
  <c r="IZ2" i="19" s="1"/>
  <c r="JA2" i="19" s="1"/>
  <c r="JB2" i="19" s="1"/>
  <c r="JC2" i="19" s="1"/>
  <c r="JD2" i="19" s="1"/>
  <c r="JE2" i="19" s="1"/>
  <c r="JF2" i="19" s="1"/>
  <c r="JG2" i="19" s="1"/>
  <c r="JH2" i="19" s="1"/>
  <c r="JI2" i="19" s="1"/>
  <c r="JJ2" i="19" s="1"/>
  <c r="JK2" i="19" s="1"/>
  <c r="JL2" i="19" s="1"/>
  <c r="JM2" i="19" s="1"/>
  <c r="JN2" i="19" s="1"/>
  <c r="JO2" i="19" s="1"/>
  <c r="JP2" i="19" s="1"/>
  <c r="JQ2" i="19" s="1"/>
  <c r="JR2" i="19" s="1"/>
  <c r="JS2" i="19" s="1"/>
  <c r="JT2" i="19" s="1"/>
  <c r="JU2" i="19" s="1"/>
  <c r="JV2" i="19" s="1"/>
  <c r="JW2" i="19" s="1"/>
  <c r="JX2" i="19" s="1"/>
  <c r="JY2" i="19" s="1"/>
  <c r="JZ2" i="19" s="1"/>
  <c r="KA2" i="19" s="1"/>
  <c r="KB2" i="19" s="1"/>
  <c r="KC2" i="19" s="1"/>
  <c r="KD2" i="19" s="1"/>
  <c r="KE2" i="19" s="1"/>
  <c r="KF2" i="19" s="1"/>
  <c r="KG2" i="19" s="1"/>
  <c r="KH2" i="19" s="1"/>
  <c r="KI2" i="19" s="1"/>
  <c r="KJ2" i="19" s="1"/>
  <c r="KK2" i="19" s="1"/>
  <c r="KL2" i="19" s="1"/>
  <c r="KM2" i="19" s="1"/>
  <c r="KN2" i="19" s="1"/>
  <c r="KO2" i="19" s="1"/>
  <c r="KP2" i="19" s="1"/>
  <c r="KQ2" i="19" s="1"/>
  <c r="KR2" i="19" s="1"/>
  <c r="KS2" i="19" s="1"/>
  <c r="KT2" i="19" s="1"/>
  <c r="KU2" i="19" s="1"/>
  <c r="KV2" i="19" s="1"/>
  <c r="KW2" i="19" s="1"/>
  <c r="KX2" i="19" s="1"/>
  <c r="KY2" i="19" s="1"/>
  <c r="KZ2" i="19" s="1"/>
  <c r="LA2" i="19" s="1"/>
  <c r="LB2" i="19" s="1"/>
  <c r="LC2" i="19" s="1"/>
  <c r="LD2" i="19" s="1"/>
  <c r="LE2" i="19" s="1"/>
  <c r="LF2" i="19" s="1"/>
  <c r="LG2" i="19" s="1"/>
  <c r="LH2" i="19" s="1"/>
  <c r="LI2" i="19" s="1"/>
  <c r="LJ2" i="19" s="1"/>
  <c r="LK2" i="19" s="1"/>
  <c r="LL2" i="19" s="1"/>
  <c r="LM2" i="19" s="1"/>
  <c r="LN2" i="19" s="1"/>
  <c r="LO2" i="19" s="1"/>
  <c r="LP2" i="19" s="1"/>
  <c r="LQ2" i="19" s="1"/>
  <c r="LR2" i="19" s="1"/>
  <c r="LS2" i="19" s="1"/>
  <c r="LT2" i="19" s="1"/>
  <c r="LU2" i="19" s="1"/>
  <c r="LV2" i="19" s="1"/>
  <c r="LW2" i="19" s="1"/>
  <c r="LX2" i="19" s="1"/>
  <c r="LY2" i="19" s="1"/>
  <c r="LZ2" i="19" s="1"/>
  <c r="MA2" i="19" s="1"/>
  <c r="MB2" i="19" s="1"/>
  <c r="MC2" i="19" s="1"/>
  <c r="MD2" i="19" s="1"/>
  <c r="ME2" i="19" s="1"/>
  <c r="MF2" i="19" s="1"/>
  <c r="MG2" i="19" s="1"/>
  <c r="MG3" i="19" s="1"/>
  <c r="MG5" i="19" s="1"/>
  <c r="P31" i="21" l="1" a="1"/>
  <c r="P31" i="21" s="1"/>
  <c r="P32" i="21" s="1"/>
  <c r="P35" i="22"/>
  <c r="R34" i="22"/>
  <c r="V34" i="22" s="1"/>
  <c r="U34" i="22"/>
  <c r="Q34" i="22"/>
  <c r="T34" i="22" s="1"/>
  <c r="R16" i="22"/>
  <c r="V16" i="22" s="1"/>
  <c r="Q16" i="22"/>
  <c r="T16" i="22" s="1"/>
  <c r="P15" i="22"/>
  <c r="U16" i="22"/>
  <c r="N20" i="21"/>
  <c r="Z11" i="21" s="1"/>
  <c r="N21" i="21"/>
  <c r="Z12" i="21" s="1"/>
  <c r="N22" i="21"/>
  <c r="Z13" i="21" s="1"/>
  <c r="N23" i="21"/>
  <c r="Z14" i="21" s="1"/>
  <c r="N24" i="21"/>
  <c r="Z15" i="21" s="1"/>
  <c r="N25" i="21"/>
  <c r="Z16" i="21" s="1"/>
  <c r="N16" i="21"/>
  <c r="Z7" i="21" s="1"/>
  <c r="N17" i="21"/>
  <c r="Z8" i="21" s="1"/>
  <c r="N18" i="21"/>
  <c r="Z9" i="21" s="1"/>
  <c r="N19" i="21"/>
  <c r="Z10" i="21" s="1"/>
  <c r="T10" i="21"/>
  <c r="T11" i="21" s="1"/>
  <c r="S10" i="21"/>
  <c r="S11" i="21" s="1"/>
  <c r="R10" i="21"/>
  <c r="R11" i="21" s="1"/>
  <c r="Q10" i="21"/>
  <c r="Q11" i="21" s="1"/>
  <c r="O24" i="21"/>
  <c r="U11" i="21"/>
  <c r="T8" i="21"/>
  <c r="O21" i="21" s="1"/>
  <c r="P8" i="21"/>
  <c r="O17" i="21" s="1"/>
  <c r="O18" i="21"/>
  <c r="O19" i="21"/>
  <c r="O20" i="21"/>
  <c r="V11" i="21"/>
  <c r="X11" i="21"/>
  <c r="O11" i="21"/>
  <c r="B40" i="20"/>
  <c r="B38" i="20"/>
  <c r="B46" i="20"/>
  <c r="B44" i="20"/>
  <c r="B42" i="20"/>
  <c r="B55" i="20"/>
  <c r="B53" i="20"/>
  <c r="B52" i="20"/>
  <c r="B45" i="20"/>
  <c r="B41" i="20"/>
  <c r="B51" i="20"/>
  <c r="B43" i="20"/>
  <c r="B54" i="20"/>
  <c r="B49" i="20"/>
  <c r="B39" i="20"/>
  <c r="B50" i="20"/>
  <c r="B48" i="20"/>
  <c r="B47" i="20"/>
  <c r="C13" i="20"/>
  <c r="E13" i="20" s="1"/>
  <c r="F13" i="20" s="1"/>
  <c r="H3" i="19"/>
  <c r="H5" i="19" s="1"/>
  <c r="FJ3" i="19"/>
  <c r="FJ5" i="19" s="1"/>
  <c r="ET3" i="19"/>
  <c r="ET5" i="19" s="1"/>
  <c r="ED3" i="19"/>
  <c r="ED5" i="19" s="1"/>
  <c r="DN3" i="19"/>
  <c r="DN5" i="19" s="1"/>
  <c r="CX3" i="19"/>
  <c r="CX5" i="19" s="1"/>
  <c r="CH3" i="19"/>
  <c r="CH5" i="19" s="1"/>
  <c r="BR3" i="19"/>
  <c r="BR5" i="19" s="1"/>
  <c r="BB3" i="19"/>
  <c r="BB5" i="19" s="1"/>
  <c r="AL3" i="19"/>
  <c r="AL5" i="19" s="1"/>
  <c r="V3" i="19"/>
  <c r="V5" i="19" s="1"/>
  <c r="HX3" i="19"/>
  <c r="HX5" i="19" s="1"/>
  <c r="X3" i="19"/>
  <c r="X5" i="19" s="1"/>
  <c r="KI3" i="19"/>
  <c r="KI5" i="19" s="1"/>
  <c r="GA3" i="19"/>
  <c r="GA5" i="19" s="1"/>
  <c r="EE3" i="19"/>
  <c r="EE5" i="19" s="1"/>
  <c r="LN3" i="19"/>
  <c r="LN5" i="19" s="1"/>
  <c r="HF3" i="19"/>
  <c r="HF5" i="19" s="1"/>
  <c r="MC3" i="19"/>
  <c r="MC5" i="19" s="1"/>
  <c r="LM3" i="19"/>
  <c r="LM5" i="19" s="1"/>
  <c r="KW3" i="19"/>
  <c r="KW5" i="19" s="1"/>
  <c r="KG3" i="19"/>
  <c r="KG5" i="19" s="1"/>
  <c r="JQ3" i="19"/>
  <c r="JQ5" i="19" s="1"/>
  <c r="JA3" i="19"/>
  <c r="JA5" i="19" s="1"/>
  <c r="IK3" i="19"/>
  <c r="IK5" i="19" s="1"/>
  <c r="HU3" i="19"/>
  <c r="HU5" i="19" s="1"/>
  <c r="HE3" i="19"/>
  <c r="HE5" i="19" s="1"/>
  <c r="GO3" i="19"/>
  <c r="GO5" i="19" s="1"/>
  <c r="FY3" i="19"/>
  <c r="FY5" i="19" s="1"/>
  <c r="FI3" i="19"/>
  <c r="FI5" i="19" s="1"/>
  <c r="ES3" i="19"/>
  <c r="ES5" i="19" s="1"/>
  <c r="EC3" i="19"/>
  <c r="EC5" i="19" s="1"/>
  <c r="DM3" i="19"/>
  <c r="DM5" i="19" s="1"/>
  <c r="CW3" i="19"/>
  <c r="CW5" i="19" s="1"/>
  <c r="CG3" i="19"/>
  <c r="CG5" i="19" s="1"/>
  <c r="BQ3" i="19"/>
  <c r="BQ5" i="19" s="1"/>
  <c r="BA3" i="19"/>
  <c r="BA5" i="19" s="1"/>
  <c r="AK3" i="19"/>
  <c r="AK5" i="19" s="1"/>
  <c r="U3" i="19"/>
  <c r="U5" i="19" s="1"/>
  <c r="JT3" i="19"/>
  <c r="JT5" i="19" s="1"/>
  <c r="CJ3" i="19"/>
  <c r="CJ5" i="19" s="1"/>
  <c r="JC3" i="19"/>
  <c r="JC5" i="19" s="1"/>
  <c r="CY3" i="19"/>
  <c r="CY5" i="19" s="1"/>
  <c r="JR3" i="19"/>
  <c r="JR5" i="19" s="1"/>
  <c r="IZ3" i="19"/>
  <c r="IZ5" i="19" s="1"/>
  <c r="CV3" i="19"/>
  <c r="CV5" i="19" s="1"/>
  <c r="JO3" i="19"/>
  <c r="JO5" i="19" s="1"/>
  <c r="DK3" i="19"/>
  <c r="DK5" i="19" s="1"/>
  <c r="LZ3" i="19"/>
  <c r="LZ5" i="19" s="1"/>
  <c r="HB3" i="19"/>
  <c r="HB5" i="19" s="1"/>
  <c r="BN3" i="19"/>
  <c r="BN5" i="19" s="1"/>
  <c r="AX3" i="19"/>
  <c r="AX5" i="19" s="1"/>
  <c r="AH3" i="19"/>
  <c r="AH5" i="19" s="1"/>
  <c r="R3" i="19"/>
  <c r="R5" i="19" s="1"/>
  <c r="JD3" i="19"/>
  <c r="JD5" i="19" s="1"/>
  <c r="CZ3" i="19"/>
  <c r="CZ5" i="19" s="1"/>
  <c r="IM3" i="19"/>
  <c r="IM5" i="19" s="1"/>
  <c r="CI3" i="19"/>
  <c r="CI5" i="19" s="1"/>
  <c r="KX3" i="19"/>
  <c r="KX5" i="19" s="1"/>
  <c r="IJ3" i="19"/>
  <c r="IJ5" i="19" s="1"/>
  <c r="DL3" i="19"/>
  <c r="DL5" i="19" s="1"/>
  <c r="II3" i="19"/>
  <c r="II5" i="19" s="1"/>
  <c r="S3" i="19"/>
  <c r="S5" i="19" s="1"/>
  <c r="HR3" i="19"/>
  <c r="HR5" i="19" s="1"/>
  <c r="FV3" i="19"/>
  <c r="FV5" i="19" s="1"/>
  <c r="IG3" i="19"/>
  <c r="IG5" i="19" s="1"/>
  <c r="FU3" i="19"/>
  <c r="FU5" i="19" s="1"/>
  <c r="FE3" i="19"/>
  <c r="FE5" i="19" s="1"/>
  <c r="EO3" i="19"/>
  <c r="EO5" i="19" s="1"/>
  <c r="DY3" i="19"/>
  <c r="DY5" i="19" s="1"/>
  <c r="DI3" i="19"/>
  <c r="DI5" i="19" s="1"/>
  <c r="CS3" i="19"/>
  <c r="CS5" i="19" s="1"/>
  <c r="CC3" i="19"/>
  <c r="CC5" i="19" s="1"/>
  <c r="BM3" i="19"/>
  <c r="BM5" i="19" s="1"/>
  <c r="AW3" i="19"/>
  <c r="AW5" i="19" s="1"/>
  <c r="AG3" i="19"/>
  <c r="AG5" i="19" s="1"/>
  <c r="Q3" i="19"/>
  <c r="Q5" i="19" s="1"/>
  <c r="KZ3" i="19"/>
  <c r="KZ5" i="19" s="1"/>
  <c r="FL3" i="19"/>
  <c r="FL5" i="19" s="1"/>
  <c r="ME3" i="19"/>
  <c r="ME5" i="19" s="1"/>
  <c r="W3" i="19"/>
  <c r="W5" i="19" s="1"/>
  <c r="KV3" i="19"/>
  <c r="KV5" i="19" s="1"/>
  <c r="EB3" i="19"/>
  <c r="EB5" i="19" s="1"/>
  <c r="IY3" i="19"/>
  <c r="IY5" i="19" s="1"/>
  <c r="AI3" i="19"/>
  <c r="AI5" i="19" s="1"/>
  <c r="IH3" i="19"/>
  <c r="IH5" i="19" s="1"/>
  <c r="FF3" i="19"/>
  <c r="FF5" i="19" s="1"/>
  <c r="KS3" i="19"/>
  <c r="KS5" i="19" s="1"/>
  <c r="JL3" i="19"/>
  <c r="JL5" i="19" s="1"/>
  <c r="HP3" i="19"/>
  <c r="HP5" i="19" s="1"/>
  <c r="GZ3" i="19"/>
  <c r="GZ5" i="19" s="1"/>
  <c r="GJ3" i="19"/>
  <c r="GJ5" i="19" s="1"/>
  <c r="FT3" i="19"/>
  <c r="FT5" i="19" s="1"/>
  <c r="FD3" i="19"/>
  <c r="FD5" i="19" s="1"/>
  <c r="EN3" i="19"/>
  <c r="EN5" i="19" s="1"/>
  <c r="DX3" i="19"/>
  <c r="DX5" i="19" s="1"/>
  <c r="DH3" i="19"/>
  <c r="DH5" i="19" s="1"/>
  <c r="CR3" i="19"/>
  <c r="CR5" i="19" s="1"/>
  <c r="CB3" i="19"/>
  <c r="CB5" i="19" s="1"/>
  <c r="BL3" i="19"/>
  <c r="BL5" i="19" s="1"/>
  <c r="AV3" i="19"/>
  <c r="AV5" i="19" s="1"/>
  <c r="AF3" i="19"/>
  <c r="AF5" i="19" s="1"/>
  <c r="P3" i="19"/>
  <c r="P5" i="19" s="1"/>
  <c r="HH3" i="19"/>
  <c r="HH5" i="19" s="1"/>
  <c r="AN3" i="19"/>
  <c r="AN5" i="19" s="1"/>
  <c r="GQ3" i="19"/>
  <c r="GQ5" i="19" s="1"/>
  <c r="BS3" i="19"/>
  <c r="BS5" i="19" s="1"/>
  <c r="HV3" i="19"/>
  <c r="HV5" i="19" s="1"/>
  <c r="HD3" i="19"/>
  <c r="HD5" i="19" s="1"/>
  <c r="AZ3" i="19"/>
  <c r="AZ5" i="19" s="1"/>
  <c r="LK3" i="19"/>
  <c r="LK5" i="19" s="1"/>
  <c r="GM3" i="19"/>
  <c r="GM5" i="19" s="1"/>
  <c r="EA3" i="19"/>
  <c r="EA5" i="19" s="1"/>
  <c r="KT3" i="19"/>
  <c r="KT5" i="19" s="1"/>
  <c r="DJ3" i="19"/>
  <c r="DJ5" i="19" s="1"/>
  <c r="KC3" i="19"/>
  <c r="KC5" i="19" s="1"/>
  <c r="LH3" i="19"/>
  <c r="LH5" i="19" s="1"/>
  <c r="IU3" i="19"/>
  <c r="IU5" i="19" s="1"/>
  <c r="FS3" i="19"/>
  <c r="FS5" i="19" s="1"/>
  <c r="EM3" i="19"/>
  <c r="EM5" i="19" s="1"/>
  <c r="DW3" i="19"/>
  <c r="DW5" i="19" s="1"/>
  <c r="DG3" i="19"/>
  <c r="DG5" i="19" s="1"/>
  <c r="CQ3" i="19"/>
  <c r="CQ5" i="19" s="1"/>
  <c r="CA3" i="19"/>
  <c r="CA5" i="19" s="1"/>
  <c r="BK3" i="19"/>
  <c r="BK5" i="19" s="1"/>
  <c r="AU3" i="19"/>
  <c r="AU5" i="19" s="1"/>
  <c r="AE3" i="19"/>
  <c r="AE5" i="19" s="1"/>
  <c r="O3" i="19"/>
  <c r="O5" i="19" s="1"/>
  <c r="MF3" i="19"/>
  <c r="MF5" i="19" s="1"/>
  <c r="GB3" i="19"/>
  <c r="GB5" i="19" s="1"/>
  <c r="BD3" i="19"/>
  <c r="BD5" i="19" s="1"/>
  <c r="JS3" i="19"/>
  <c r="JS5" i="19" s="1"/>
  <c r="DO3" i="19"/>
  <c r="DO5" i="19" s="1"/>
  <c r="MD3" i="19"/>
  <c r="MD5" i="19" s="1"/>
  <c r="FZ3" i="19"/>
  <c r="FZ5" i="19" s="1"/>
  <c r="KF3" i="19"/>
  <c r="KF5" i="19" s="1"/>
  <c r="FH3" i="19"/>
  <c r="FH5" i="19" s="1"/>
  <c r="BP3" i="19"/>
  <c r="BP5" i="19" s="1"/>
  <c r="KE3" i="19"/>
  <c r="KE5" i="19" s="1"/>
  <c r="FG3" i="19"/>
  <c r="FG5" i="19" s="1"/>
  <c r="EQ3" i="19"/>
  <c r="EQ5" i="19" s="1"/>
  <c r="KD3" i="19"/>
  <c r="KD5" i="19" s="1"/>
  <c r="DZ3" i="19"/>
  <c r="DZ5" i="19" s="1"/>
  <c r="HQ3" i="19"/>
  <c r="HQ5" i="19" s="1"/>
  <c r="KR3" i="19"/>
  <c r="KR5" i="19" s="1"/>
  <c r="KQ3" i="19"/>
  <c r="KQ5" i="19" s="1"/>
  <c r="GY3" i="19"/>
  <c r="GY5" i="19" s="1"/>
  <c r="JJ3" i="19"/>
  <c r="JJ5" i="19" s="1"/>
  <c r="GX3" i="19"/>
  <c r="GX5" i="19" s="1"/>
  <c r="GH3" i="19"/>
  <c r="GH5" i="19" s="1"/>
  <c r="FR3" i="19"/>
  <c r="FR5" i="19" s="1"/>
  <c r="FB3" i="19"/>
  <c r="FB5" i="19" s="1"/>
  <c r="EL3" i="19"/>
  <c r="EL5" i="19" s="1"/>
  <c r="DV3" i="19"/>
  <c r="DV5" i="19" s="1"/>
  <c r="DF3" i="19"/>
  <c r="DF5" i="19" s="1"/>
  <c r="CP3" i="19"/>
  <c r="CP5" i="19" s="1"/>
  <c r="BZ3" i="19"/>
  <c r="BZ5" i="19" s="1"/>
  <c r="BJ3" i="19"/>
  <c r="BJ5" i="19" s="1"/>
  <c r="AT3" i="19"/>
  <c r="AT5" i="19" s="1"/>
  <c r="AD3" i="19"/>
  <c r="AD5" i="19" s="1"/>
  <c r="N3" i="19"/>
  <c r="N5" i="19" s="1"/>
  <c r="GR3" i="19"/>
  <c r="GR5" i="19" s="1"/>
  <c r="BT3" i="19"/>
  <c r="BT5" i="19" s="1"/>
  <c r="HW3" i="19"/>
  <c r="HW5" i="19" s="1"/>
  <c r="FK3" i="19"/>
  <c r="FK5" i="19" s="1"/>
  <c r="GP3" i="19"/>
  <c r="GP5" i="19" s="1"/>
  <c r="JP3" i="19"/>
  <c r="JP5" i="19" s="1"/>
  <c r="ER3" i="19"/>
  <c r="ER5" i="19" s="1"/>
  <c r="CF3" i="19"/>
  <c r="CF5" i="19" s="1"/>
  <c r="MA3" i="19"/>
  <c r="MA5" i="19" s="1"/>
  <c r="FW3" i="19"/>
  <c r="FW5" i="19" s="1"/>
  <c r="CE3" i="19"/>
  <c r="CE5" i="19" s="1"/>
  <c r="IX3" i="19"/>
  <c r="IX5" i="19" s="1"/>
  <c r="EP3" i="19"/>
  <c r="EP5" i="19" s="1"/>
  <c r="LY3" i="19"/>
  <c r="LY5" i="19" s="1"/>
  <c r="IW3" i="19"/>
  <c r="IW5" i="19" s="1"/>
  <c r="IF3" i="19"/>
  <c r="IF5" i="19" s="1"/>
  <c r="LG3" i="19"/>
  <c r="LG5" i="19" s="1"/>
  <c r="HO3" i="19"/>
  <c r="HO5" i="19" s="1"/>
  <c r="LV3" i="19"/>
  <c r="LV5" i="19" s="1"/>
  <c r="IT3" i="19"/>
  <c r="IT5" i="19" s="1"/>
  <c r="KO3" i="19"/>
  <c r="KO5" i="19" s="1"/>
  <c r="JY3" i="19"/>
  <c r="JY5" i="19" s="1"/>
  <c r="JI3" i="19"/>
  <c r="JI5" i="19" s="1"/>
  <c r="IS3" i="19"/>
  <c r="IS5" i="19" s="1"/>
  <c r="IC3" i="19"/>
  <c r="IC5" i="19" s="1"/>
  <c r="HM3" i="19"/>
  <c r="HM5" i="19" s="1"/>
  <c r="GW3" i="19"/>
  <c r="GW5" i="19" s="1"/>
  <c r="GG3" i="19"/>
  <c r="GG5" i="19" s="1"/>
  <c r="FQ3" i="19"/>
  <c r="FQ5" i="19" s="1"/>
  <c r="FA3" i="19"/>
  <c r="FA5" i="19" s="1"/>
  <c r="EK3" i="19"/>
  <c r="EK5" i="19" s="1"/>
  <c r="DU3" i="19"/>
  <c r="DU5" i="19" s="1"/>
  <c r="DE3" i="19"/>
  <c r="DE5" i="19" s="1"/>
  <c r="CO3" i="19"/>
  <c r="CO5" i="19" s="1"/>
  <c r="BY3" i="19"/>
  <c r="BY5" i="19" s="1"/>
  <c r="BI3" i="19"/>
  <c r="BI5" i="19" s="1"/>
  <c r="AS3" i="19"/>
  <c r="AS5" i="19" s="1"/>
  <c r="AC3" i="19"/>
  <c r="AC5" i="19" s="1"/>
  <c r="M3" i="19"/>
  <c r="M5" i="19" s="1"/>
  <c r="IN3" i="19"/>
  <c r="IN5" i="19" s="1"/>
  <c r="EF3" i="19"/>
  <c r="EF5" i="19" s="1"/>
  <c r="HG3" i="19"/>
  <c r="HG5" i="19" s="1"/>
  <c r="AM3" i="19"/>
  <c r="AM5" i="19" s="1"/>
  <c r="JB3" i="19"/>
  <c r="JB5" i="19" s="1"/>
  <c r="LL3" i="19"/>
  <c r="LL5" i="19" s="1"/>
  <c r="FX3" i="19"/>
  <c r="FX5" i="19" s="1"/>
  <c r="AJ3" i="19"/>
  <c r="AJ5" i="19" s="1"/>
  <c r="HS3" i="19"/>
  <c r="HS5" i="19" s="1"/>
  <c r="AY3" i="19"/>
  <c r="AY5" i="19" s="1"/>
  <c r="CD3" i="19"/>
  <c r="CD5" i="19" s="1"/>
  <c r="HA3" i="19"/>
  <c r="HA5" i="19" s="1"/>
  <c r="IV3" i="19"/>
  <c r="IV5" i="19" s="1"/>
  <c r="KA3" i="19"/>
  <c r="KA5" i="19" s="1"/>
  <c r="FC3" i="19"/>
  <c r="FC5" i="19" s="1"/>
  <c r="LF3" i="19"/>
  <c r="LF5" i="19" s="1"/>
  <c r="ID3" i="19"/>
  <c r="ID5" i="19" s="1"/>
  <c r="LE3" i="19"/>
  <c r="LE5" i="19" s="1"/>
  <c r="LT3" i="19"/>
  <c r="LT5" i="19" s="1"/>
  <c r="LD3" i="19"/>
  <c r="LD5" i="19" s="1"/>
  <c r="KN3" i="19"/>
  <c r="KN5" i="19" s="1"/>
  <c r="JX3" i="19"/>
  <c r="JX5" i="19" s="1"/>
  <c r="JH3" i="19"/>
  <c r="JH5" i="19" s="1"/>
  <c r="IR3" i="19"/>
  <c r="IR5" i="19" s="1"/>
  <c r="IB3" i="19"/>
  <c r="IB5" i="19" s="1"/>
  <c r="HL3" i="19"/>
  <c r="HL5" i="19" s="1"/>
  <c r="GV3" i="19"/>
  <c r="GV5" i="19" s="1"/>
  <c r="GF3" i="19"/>
  <c r="GF5" i="19" s="1"/>
  <c r="FP3" i="19"/>
  <c r="FP5" i="19" s="1"/>
  <c r="EZ3" i="19"/>
  <c r="EZ5" i="19" s="1"/>
  <c r="EJ3" i="19"/>
  <c r="EJ5" i="19" s="1"/>
  <c r="DT3" i="19"/>
  <c r="DT5" i="19" s="1"/>
  <c r="DD3" i="19"/>
  <c r="DD5" i="19" s="1"/>
  <c r="CN3" i="19"/>
  <c r="CN5" i="19" s="1"/>
  <c r="BX3" i="19"/>
  <c r="BX5" i="19" s="1"/>
  <c r="BH3" i="19"/>
  <c r="BH5" i="19" s="1"/>
  <c r="AR3" i="19"/>
  <c r="AR5" i="19" s="1"/>
  <c r="AB3" i="19"/>
  <c r="AB5" i="19" s="1"/>
  <c r="L3" i="19"/>
  <c r="L5" i="19" s="1"/>
  <c r="LP3" i="19"/>
  <c r="LP5" i="19" s="1"/>
  <c r="EV3" i="19"/>
  <c r="EV5" i="19" s="1"/>
  <c r="LO3" i="19"/>
  <c r="LO5" i="19" s="1"/>
  <c r="EU3" i="19"/>
  <c r="EU5" i="19" s="1"/>
  <c r="KH3" i="19"/>
  <c r="KH5" i="19" s="1"/>
  <c r="HT3" i="19"/>
  <c r="HT5" i="19" s="1"/>
  <c r="KU3" i="19"/>
  <c r="KU5" i="19" s="1"/>
  <c r="CU3" i="19"/>
  <c r="CU5" i="19" s="1"/>
  <c r="LJ3" i="19"/>
  <c r="LJ5" i="19" s="1"/>
  <c r="GL3" i="19"/>
  <c r="GL5" i="19" s="1"/>
  <c r="GK3" i="19"/>
  <c r="GK5" i="19" s="1"/>
  <c r="IE3" i="19"/>
  <c r="IE5" i="19" s="1"/>
  <c r="KP3" i="19"/>
  <c r="KP5" i="19" s="1"/>
  <c r="LU3" i="19"/>
  <c r="LU5" i="19" s="1"/>
  <c r="LS3" i="19"/>
  <c r="LS5" i="19" s="1"/>
  <c r="LC3" i="19"/>
  <c r="LC5" i="19" s="1"/>
  <c r="KM3" i="19"/>
  <c r="KM5" i="19" s="1"/>
  <c r="JW3" i="19"/>
  <c r="JW5" i="19" s="1"/>
  <c r="JG3" i="19"/>
  <c r="JG5" i="19" s="1"/>
  <c r="IQ3" i="19"/>
  <c r="IQ5" i="19" s="1"/>
  <c r="IA3" i="19"/>
  <c r="IA5" i="19" s="1"/>
  <c r="HK3" i="19"/>
  <c r="HK5" i="19" s="1"/>
  <c r="GU3" i="19"/>
  <c r="GU5" i="19" s="1"/>
  <c r="GE3" i="19"/>
  <c r="GE5" i="19" s="1"/>
  <c r="FO3" i="19"/>
  <c r="FO5" i="19" s="1"/>
  <c r="EY3" i="19"/>
  <c r="EY5" i="19" s="1"/>
  <c r="EI3" i="19"/>
  <c r="EI5" i="19" s="1"/>
  <c r="DS3" i="19"/>
  <c r="DS5" i="19" s="1"/>
  <c r="DC3" i="19"/>
  <c r="DC5" i="19" s="1"/>
  <c r="CM3" i="19"/>
  <c r="CM5" i="19" s="1"/>
  <c r="BW3" i="19"/>
  <c r="BW5" i="19" s="1"/>
  <c r="BG3" i="19"/>
  <c r="BG5" i="19" s="1"/>
  <c r="AQ3" i="19"/>
  <c r="AQ5" i="19" s="1"/>
  <c r="AA3" i="19"/>
  <c r="AA5" i="19" s="1"/>
  <c r="K3" i="19"/>
  <c r="K5" i="19" s="1"/>
  <c r="LR3" i="19"/>
  <c r="LR5" i="19" s="1"/>
  <c r="LB3" i="19"/>
  <c r="LB5" i="19" s="1"/>
  <c r="KL3" i="19"/>
  <c r="KL5" i="19" s="1"/>
  <c r="JV3" i="19"/>
  <c r="JV5" i="19" s="1"/>
  <c r="JF3" i="19"/>
  <c r="JF5" i="19" s="1"/>
  <c r="IP3" i="19"/>
  <c r="IP5" i="19" s="1"/>
  <c r="HZ3" i="19"/>
  <c r="HZ5" i="19" s="1"/>
  <c r="HJ3" i="19"/>
  <c r="HJ5" i="19" s="1"/>
  <c r="GT3" i="19"/>
  <c r="GT5" i="19" s="1"/>
  <c r="GD3" i="19"/>
  <c r="GD5" i="19" s="1"/>
  <c r="FN3" i="19"/>
  <c r="FN5" i="19" s="1"/>
  <c r="EX3" i="19"/>
  <c r="EX5" i="19" s="1"/>
  <c r="EH3" i="19"/>
  <c r="EH5" i="19" s="1"/>
  <c r="DR3" i="19"/>
  <c r="DR5" i="19" s="1"/>
  <c r="DB3" i="19"/>
  <c r="DB5" i="19" s="1"/>
  <c r="CL3" i="19"/>
  <c r="CL5" i="19" s="1"/>
  <c r="BV3" i="19"/>
  <c r="BV5" i="19" s="1"/>
  <c r="BF3" i="19"/>
  <c r="BF5" i="19" s="1"/>
  <c r="AP3" i="19"/>
  <c r="AP5" i="19" s="1"/>
  <c r="Z3" i="19"/>
  <c r="Z5" i="19" s="1"/>
  <c r="J3" i="19"/>
  <c r="J5" i="19" s="1"/>
  <c r="KJ3" i="19"/>
  <c r="KJ5" i="19" s="1"/>
  <c r="DP3" i="19"/>
  <c r="DP5" i="19" s="1"/>
  <c r="KY3" i="19"/>
  <c r="KY5" i="19" s="1"/>
  <c r="BC3" i="19"/>
  <c r="BC5" i="19" s="1"/>
  <c r="IL3" i="19"/>
  <c r="IL5" i="19" s="1"/>
  <c r="MB3" i="19"/>
  <c r="MB5" i="19" s="1"/>
  <c r="GN3" i="19"/>
  <c r="GN5" i="19" s="1"/>
  <c r="T3" i="19"/>
  <c r="T5" i="19" s="1"/>
  <c r="HC3" i="19"/>
  <c r="HC5" i="19" s="1"/>
  <c r="BO3" i="19"/>
  <c r="BO5" i="19" s="1"/>
  <c r="JN3" i="19"/>
  <c r="JN5" i="19" s="1"/>
  <c r="CT3" i="19"/>
  <c r="CT5" i="19" s="1"/>
  <c r="LI3" i="19"/>
  <c r="LI5" i="19" s="1"/>
  <c r="JM3" i="19"/>
  <c r="JM5" i="19" s="1"/>
  <c r="LX3" i="19"/>
  <c r="LX5" i="19" s="1"/>
  <c r="KB3" i="19"/>
  <c r="KB5" i="19" s="1"/>
  <c r="LW3" i="19"/>
  <c r="LW5" i="19" s="1"/>
  <c r="JK3" i="19"/>
  <c r="JK5" i="19" s="1"/>
  <c r="GI3" i="19"/>
  <c r="GI5" i="19" s="1"/>
  <c r="JZ3" i="19"/>
  <c r="JZ5" i="19" s="1"/>
  <c r="HN3" i="19"/>
  <c r="HN5" i="19" s="1"/>
  <c r="LQ3" i="19"/>
  <c r="LQ5" i="19" s="1"/>
  <c r="LA3" i="19"/>
  <c r="LA5" i="19" s="1"/>
  <c r="KK3" i="19"/>
  <c r="KK5" i="19" s="1"/>
  <c r="JU3" i="19"/>
  <c r="JU5" i="19" s="1"/>
  <c r="JE3" i="19"/>
  <c r="JE5" i="19" s="1"/>
  <c r="IO3" i="19"/>
  <c r="IO5" i="19" s="1"/>
  <c r="HY3" i="19"/>
  <c r="HY5" i="19" s="1"/>
  <c r="HI3" i="19"/>
  <c r="HI5" i="19" s="1"/>
  <c r="GS3" i="19"/>
  <c r="GS5" i="19" s="1"/>
  <c r="GC3" i="19"/>
  <c r="GC5" i="19" s="1"/>
  <c r="FM3" i="19"/>
  <c r="FM5" i="19" s="1"/>
  <c r="EW3" i="19"/>
  <c r="EW5" i="19" s="1"/>
  <c r="EG3" i="19"/>
  <c r="EG5" i="19" s="1"/>
  <c r="DQ3" i="19"/>
  <c r="DQ5" i="19" s="1"/>
  <c r="DA3" i="19"/>
  <c r="DA5" i="19" s="1"/>
  <c r="CK3" i="19"/>
  <c r="CK5" i="19" s="1"/>
  <c r="BU3" i="19"/>
  <c r="BU5" i="19" s="1"/>
  <c r="BE3" i="19"/>
  <c r="BE5" i="19" s="1"/>
  <c r="AO3" i="19"/>
  <c r="AO5" i="19" s="1"/>
  <c r="Y3" i="19"/>
  <c r="Y5" i="19" s="1"/>
  <c r="I3" i="19"/>
  <c r="I5" i="19" s="1"/>
  <c r="P30" i="21" l="1" a="1"/>
  <c r="P30" i="21" s="1"/>
  <c r="P33" i="21" s="1"/>
  <c r="P14" i="22"/>
  <c r="Q15" i="22"/>
  <c r="T15" i="22" s="1"/>
  <c r="R15" i="22"/>
  <c r="V15" i="22" s="1"/>
  <c r="U15" i="22"/>
  <c r="Q35" i="22"/>
  <c r="T35" i="22" s="1"/>
  <c r="R35" i="22"/>
  <c r="V35" i="22" s="1"/>
  <c r="P36" i="22"/>
  <c r="U35" i="22"/>
  <c r="C14" i="20"/>
  <c r="D14" i="20"/>
  <c r="P37" i="22" l="1"/>
  <c r="Q36" i="22"/>
  <c r="T36" i="22" s="1"/>
  <c r="R36" i="22"/>
  <c r="V36" i="22" s="1"/>
  <c r="U36" i="22"/>
  <c r="Q14" i="22"/>
  <c r="T14" i="22" s="1"/>
  <c r="R14" i="22"/>
  <c r="V14" i="22" s="1"/>
  <c r="P13" i="22"/>
  <c r="U14" i="22"/>
  <c r="E14" i="20"/>
  <c r="F14" i="20" s="1"/>
  <c r="D15" i="20" s="1"/>
  <c r="P12" i="22" l="1"/>
  <c r="U13" i="22"/>
  <c r="Q13" i="22"/>
  <c r="T13" i="22" s="1"/>
  <c r="R13" i="22"/>
  <c r="V13" i="22" s="1"/>
  <c r="P38" i="22"/>
  <c r="U37" i="22"/>
  <c r="R37" i="22"/>
  <c r="V37" i="22" s="1"/>
  <c r="Q37" i="22"/>
  <c r="T37" i="22" s="1"/>
  <c r="C15" i="20"/>
  <c r="E15" i="20" s="1"/>
  <c r="F15" i="20" s="1"/>
  <c r="D16" i="20" s="1"/>
  <c r="Q38" i="22" l="1"/>
  <c r="T38" i="22" s="1"/>
  <c r="R38" i="22"/>
  <c r="V38" i="22" s="1"/>
  <c r="P39" i="22"/>
  <c r="U38" i="22"/>
  <c r="Q12" i="22"/>
  <c r="T12" i="22" s="1"/>
  <c r="R12" i="22"/>
  <c r="V12" i="22" s="1"/>
  <c r="P11" i="22"/>
  <c r="U12" i="22"/>
  <c r="C16" i="20"/>
  <c r="E16" i="20" s="1"/>
  <c r="F16" i="20" s="1"/>
  <c r="Q11" i="22" l="1"/>
  <c r="T11" i="22" s="1"/>
  <c r="P10" i="22"/>
  <c r="R11" i="22"/>
  <c r="V11" i="22" s="1"/>
  <c r="U11" i="22"/>
  <c r="Q39" i="22"/>
  <c r="T39" i="22" s="1"/>
  <c r="R39" i="22"/>
  <c r="V39" i="22" s="1"/>
  <c r="P40" i="22"/>
  <c r="U39" i="22"/>
  <c r="C17" i="20"/>
  <c r="D17" i="20"/>
  <c r="P41" i="22" l="1"/>
  <c r="R40" i="22"/>
  <c r="V40" i="22" s="1"/>
  <c r="Q40" i="22"/>
  <c r="T40" i="22" s="1"/>
  <c r="U40" i="22"/>
  <c r="Q10" i="22"/>
  <c r="T10" i="22" s="1"/>
  <c r="R10" i="22"/>
  <c r="V10" i="22" s="1"/>
  <c r="P9" i="22"/>
  <c r="U10" i="22"/>
  <c r="E17" i="20"/>
  <c r="F17" i="20" s="1"/>
  <c r="D18" i="20" s="1"/>
  <c r="R9" i="22" l="1"/>
  <c r="V9" i="22" s="1"/>
  <c r="Q9" i="22"/>
  <c r="T9" i="22" s="1"/>
  <c r="P8" i="22"/>
  <c r="U9" i="22"/>
  <c r="P42" i="22"/>
  <c r="Q41" i="22"/>
  <c r="T41" i="22" s="1"/>
  <c r="R41" i="22"/>
  <c r="V41" i="22" s="1"/>
  <c r="U41" i="22"/>
  <c r="C18" i="20"/>
  <c r="E18" i="20" s="1"/>
  <c r="F18" i="20" s="1"/>
  <c r="R42" i="22" l="1"/>
  <c r="V42" i="22" s="1"/>
  <c r="U42" i="22"/>
  <c r="Q42" i="22"/>
  <c r="T42" i="22" s="1"/>
  <c r="P43" i="22"/>
  <c r="P7" i="22"/>
  <c r="Q8" i="22"/>
  <c r="T8" i="22" s="1"/>
  <c r="R8" i="22"/>
  <c r="V8" i="22" s="1"/>
  <c r="U8" i="22"/>
  <c r="D19" i="20"/>
  <c r="C19" i="20"/>
  <c r="Q7" i="22" l="1"/>
  <c r="T7" i="22" s="1"/>
  <c r="R7" i="22"/>
  <c r="V7" i="22" s="1"/>
  <c r="P6" i="22"/>
  <c r="U7" i="22"/>
  <c r="Q43" i="22"/>
  <c r="T43" i="22" s="1"/>
  <c r="R43" i="22"/>
  <c r="V43" i="22" s="1"/>
  <c r="P44" i="22"/>
  <c r="U43" i="22"/>
  <c r="E19" i="20"/>
  <c r="F19" i="20" s="1"/>
  <c r="D20" i="20" s="1"/>
  <c r="U44" i="22" l="1"/>
  <c r="R44" i="22"/>
  <c r="V44" i="22" s="1"/>
  <c r="Q44" i="22"/>
  <c r="T44" i="22" s="1"/>
  <c r="P45" i="22"/>
  <c r="P5" i="22"/>
  <c r="U6" i="22"/>
  <c r="Q6" i="22"/>
  <c r="T6" i="22" s="1"/>
  <c r="R6" i="22"/>
  <c r="V6" i="22" s="1"/>
  <c r="C20" i="20"/>
  <c r="E20" i="20" s="1"/>
  <c r="F20" i="20" s="1"/>
  <c r="Q5" i="22" l="1"/>
  <c r="T5" i="22" s="1"/>
  <c r="R5" i="22"/>
  <c r="V5" i="22" s="1"/>
  <c r="U5" i="22"/>
  <c r="R45" i="22"/>
  <c r="V45" i="22" s="1"/>
  <c r="Q45" i="22"/>
  <c r="T45" i="22" s="1"/>
  <c r="U45" i="22"/>
  <c r="C21" i="20"/>
  <c r="D21" i="20"/>
  <c r="E21" i="20" l="1"/>
  <c r="F21" i="20" s="1"/>
  <c r="D22" i="20" s="1"/>
  <c r="C22" i="20" l="1"/>
  <c r="E22" i="20" s="1"/>
  <c r="F22" i="20" s="1"/>
  <c r="C23" i="20" l="1"/>
  <c r="D23" i="20"/>
  <c r="E23" i="20" l="1"/>
  <c r="F23" i="20" s="1"/>
  <c r="C24" i="20" s="1"/>
  <c r="D24" i="20" l="1"/>
  <c r="E24" i="20" s="1"/>
  <c r="F24" i="20" s="1"/>
  <c r="C25" i="20" s="1"/>
  <c r="D25" i="20" l="1"/>
  <c r="E25" i="20" s="1"/>
  <c r="F25" i="20" s="1"/>
  <c r="C26" i="20" s="1"/>
  <c r="D26" i="20" l="1"/>
  <c r="E26" i="20" s="1"/>
  <c r="F26" i="20" s="1"/>
  <c r="C27" i="20" s="1"/>
  <c r="D27" i="20" l="1"/>
  <c r="E27" i="20" s="1"/>
  <c r="F27" i="20" s="1"/>
  <c r="D28" i="20" s="1"/>
  <c r="C28" i="20" l="1"/>
  <c r="E28" i="20" s="1"/>
  <c r="F28" i="20" s="1"/>
  <c r="C29" i="20" l="1"/>
  <c r="D29" i="20"/>
  <c r="E29" i="20" l="1"/>
  <c r="F29" i="20" s="1"/>
  <c r="C30" i="20" s="1"/>
  <c r="D30" i="20" l="1"/>
  <c r="E30" i="20" s="1"/>
  <c r="F30" i="20" s="1"/>
  <c r="D31" i="20" s="1"/>
  <c r="C31" i="20" l="1"/>
  <c r="E31" i="20" s="1"/>
  <c r="F31" i="20" s="1"/>
  <c r="D32" i="20" s="1"/>
  <c r="C32" i="20" l="1"/>
  <c r="E32" i="20" s="1"/>
  <c r="F32" i="20" s="1"/>
  <c r="E12" i="1"/>
  <c r="F38" i="18"/>
  <c r="F37" i="18"/>
  <c r="F36" i="18"/>
  <c r="F35" i="18"/>
  <c r="F34" i="18"/>
  <c r="F33" i="18"/>
  <c r="F32" i="18"/>
  <c r="M1" i="18" s="1"/>
  <c r="F31" i="18"/>
  <c r="F30" i="18"/>
  <c r="F29" i="18"/>
  <c r="F28" i="18"/>
  <c r="H27" i="18"/>
  <c r="F13" i="18"/>
  <c r="F12" i="18"/>
  <c r="H11" i="18"/>
  <c r="H2" i="18"/>
  <c r="H1" i="18"/>
  <c r="E38" i="18"/>
  <c r="E37" i="18"/>
  <c r="E36" i="18"/>
  <c r="E35" i="18"/>
  <c r="E34" i="18"/>
  <c r="E33" i="18"/>
  <c r="E32" i="18"/>
  <c r="L1" i="18" s="1"/>
  <c r="E31" i="18"/>
  <c r="E30" i="18"/>
  <c r="E29" i="18"/>
  <c r="E28" i="18"/>
  <c r="E27" i="18"/>
  <c r="E26" i="18"/>
  <c r="H21" i="18" l="1"/>
  <c r="H23" i="18"/>
  <c r="H25" i="18"/>
  <c r="I11" i="18"/>
  <c r="I24" i="18" s="1"/>
  <c r="H22" i="18"/>
  <c r="H24" i="18"/>
  <c r="I19" i="18"/>
  <c r="I15" i="18"/>
  <c r="I18" i="18"/>
  <c r="I14" i="18"/>
  <c r="I27" i="18"/>
  <c r="I32" i="18"/>
  <c r="P1" i="18" s="1"/>
  <c r="I31" i="18"/>
  <c r="I35" i="18"/>
  <c r="I37" i="18"/>
  <c r="I34" i="18"/>
  <c r="I33" i="18"/>
  <c r="H3" i="18"/>
  <c r="I2" i="18"/>
  <c r="I3" i="18"/>
  <c r="I12" i="18"/>
  <c r="I13" i="18"/>
  <c r="I28" i="18"/>
  <c r="I29" i="18"/>
  <c r="H28" i="18"/>
  <c r="H4" i="18"/>
  <c r="H6" i="18" s="1"/>
  <c r="H20" i="18"/>
  <c r="H18" i="18"/>
  <c r="H19" i="18"/>
  <c r="H17" i="18"/>
  <c r="H13" i="18"/>
  <c r="H12" i="18"/>
  <c r="H16" i="18"/>
  <c r="H14" i="18"/>
  <c r="H15" i="18"/>
  <c r="H35" i="18"/>
  <c r="H34" i="18"/>
  <c r="H37" i="18"/>
  <c r="H36" i="18"/>
  <c r="H31" i="18"/>
  <c r="H32" i="18"/>
  <c r="O1" i="18" s="1"/>
  <c r="H33" i="18"/>
  <c r="H29" i="18"/>
  <c r="H30" i="18"/>
  <c r="I4" i="18" l="1"/>
  <c r="I6" i="18" s="1"/>
  <c r="J2" i="18"/>
  <c r="J4" i="18" s="1"/>
  <c r="I16" i="18"/>
  <c r="J11" i="18"/>
  <c r="J14" i="18" s="1"/>
  <c r="J18" i="18"/>
  <c r="J17" i="18"/>
  <c r="J20" i="18"/>
  <c r="J15" i="18"/>
  <c r="I25" i="18"/>
  <c r="I17" i="18"/>
  <c r="I36" i="18"/>
  <c r="J27" i="18"/>
  <c r="J35" i="18" s="1"/>
  <c r="I22" i="18"/>
  <c r="I30" i="18"/>
  <c r="I21" i="18"/>
  <c r="I20" i="18"/>
  <c r="I23" i="18"/>
  <c r="L36" i="17"/>
  <c r="E26" i="1" s="1"/>
  <c r="E36" i="17"/>
  <c r="E25" i="1" s="1"/>
  <c r="N36" i="16"/>
  <c r="F36" i="16"/>
  <c r="G35" i="16"/>
  <c r="G12" i="16"/>
  <c r="G11" i="16"/>
  <c r="G10" i="16"/>
  <c r="G9" i="16"/>
  <c r="G8" i="16"/>
  <c r="G7" i="16"/>
  <c r="G6" i="16"/>
  <c r="G5" i="16"/>
  <c r="L5" i="16"/>
  <c r="O5" i="16" s="1"/>
  <c r="J19" i="18" l="1"/>
  <c r="K11" i="18"/>
  <c r="K18" i="18" s="1"/>
  <c r="K16" i="18"/>
  <c r="K14" i="18"/>
  <c r="K19" i="18"/>
  <c r="K15" i="18"/>
  <c r="K17" i="18"/>
  <c r="K20" i="18"/>
  <c r="K12" i="18"/>
  <c r="J13" i="18"/>
  <c r="K13" i="18"/>
  <c r="K27" i="18"/>
  <c r="K33" i="18" s="1"/>
  <c r="K34" i="18"/>
  <c r="K36" i="18"/>
  <c r="K31" i="18"/>
  <c r="K35" i="18"/>
  <c r="K37" i="18"/>
  <c r="K29" i="18"/>
  <c r="K28" i="18"/>
  <c r="J28" i="18"/>
  <c r="J29" i="18"/>
  <c r="J37" i="18"/>
  <c r="J25" i="18"/>
  <c r="J30" i="18"/>
  <c r="J22" i="18"/>
  <c r="J32" i="18"/>
  <c r="Q1" i="18" s="1"/>
  <c r="J31" i="18"/>
  <c r="J21" i="18"/>
  <c r="J36" i="18"/>
  <c r="J33" i="18"/>
  <c r="J24" i="18"/>
  <c r="J34" i="18"/>
  <c r="J23" i="18"/>
  <c r="J3" i="18"/>
  <c r="J6" i="18" s="1"/>
  <c r="K2" i="18"/>
  <c r="K3" i="18" s="1"/>
  <c r="J12" i="18"/>
  <c r="J16" i="18"/>
  <c r="G36" i="16"/>
  <c r="E24" i="1" s="1"/>
  <c r="O36" i="16"/>
  <c r="E23" i="1" s="1"/>
  <c r="L2" i="18" l="1"/>
  <c r="L3" i="18" s="1"/>
  <c r="L6" i="18" s="1"/>
  <c r="L4" i="18"/>
  <c r="K4" i="18"/>
  <c r="K6" i="18" s="1"/>
  <c r="L11" i="18"/>
  <c r="L15" i="18"/>
  <c r="L19" i="18"/>
  <c r="L18" i="18"/>
  <c r="L16" i="18"/>
  <c r="L17" i="18"/>
  <c r="K25" i="18"/>
  <c r="K22" i="18"/>
  <c r="K32" i="18"/>
  <c r="R1" i="18" s="1"/>
  <c r="K24" i="18"/>
  <c r="K21" i="18"/>
  <c r="K30" i="18"/>
  <c r="L27" i="18"/>
  <c r="L30" i="18"/>
  <c r="L36" i="18"/>
  <c r="L34" i="18"/>
  <c r="L32" i="18"/>
  <c r="S1" i="18" s="1"/>
  <c r="L33" i="18"/>
  <c r="L37" i="18"/>
  <c r="K23" i="18"/>
  <c r="N4" i="1"/>
  <c r="L14" i="18" l="1"/>
  <c r="M11" i="18"/>
  <c r="M14" i="18" s="1"/>
  <c r="M12" i="18"/>
  <c r="M13" i="18"/>
  <c r="M32" i="18"/>
  <c r="T1" i="18" s="1"/>
  <c r="M27" i="18"/>
  <c r="M36" i="18" s="1"/>
  <c r="L25" i="18"/>
  <c r="L22" i="18"/>
  <c r="L23" i="18"/>
  <c r="L24" i="18"/>
  <c r="L21" i="18"/>
  <c r="L28" i="18"/>
  <c r="L29" i="18"/>
  <c r="L13" i="18"/>
  <c r="L12" i="18"/>
  <c r="M2" i="18"/>
  <c r="M4" i="18" s="1"/>
  <c r="L31" i="18"/>
  <c r="L35" i="18"/>
  <c r="L20" i="18"/>
  <c r="FQ8" i="18"/>
  <c r="FA8" i="18"/>
  <c r="EK8" i="18"/>
  <c r="DU8" i="18"/>
  <c r="DE8" i="18"/>
  <c r="CO8" i="18"/>
  <c r="BY8" i="18"/>
  <c r="BI8" i="18"/>
  <c r="AS8" i="18"/>
  <c r="AC8" i="18"/>
  <c r="M8" i="18"/>
  <c r="L8" i="18"/>
  <c r="BG8" i="18"/>
  <c r="DB8" i="18"/>
  <c r="AP8" i="18"/>
  <c r="CJ8" i="18"/>
  <c r="DO8" i="18"/>
  <c r="FZ8" i="18"/>
  <c r="FJ8" i="18"/>
  <c r="ET8" i="18"/>
  <c r="ED8" i="18"/>
  <c r="DN8" i="18"/>
  <c r="CX8" i="18"/>
  <c r="CH8" i="18"/>
  <c r="BR8" i="18"/>
  <c r="BB8" i="18"/>
  <c r="AL8" i="18"/>
  <c r="V8" i="18"/>
  <c r="FX8" i="18"/>
  <c r="ER8" i="18"/>
  <c r="EB8" i="18"/>
  <c r="DL8" i="18"/>
  <c r="CV8" i="18"/>
  <c r="CF8" i="18"/>
  <c r="BP8" i="18"/>
  <c r="AZ8" i="18"/>
  <c r="AJ8" i="18"/>
  <c r="T8" i="18"/>
  <c r="FW8" i="18"/>
  <c r="FG8" i="18"/>
  <c r="EQ8" i="18"/>
  <c r="EA8" i="18"/>
  <c r="DK8" i="18"/>
  <c r="CU8" i="18"/>
  <c r="CE8" i="18"/>
  <c r="BO8" i="18"/>
  <c r="AY8" i="18"/>
  <c r="S8" i="18"/>
  <c r="FV8" i="18"/>
  <c r="FF8" i="18"/>
  <c r="EP8" i="18"/>
  <c r="DJ8" i="18"/>
  <c r="CT8" i="18"/>
  <c r="BN8" i="18"/>
  <c r="AH8" i="18"/>
  <c r="R8" i="18"/>
  <c r="FU8" i="18"/>
  <c r="FE8" i="18"/>
  <c r="DY8" i="18"/>
  <c r="DI8" i="18"/>
  <c r="CS8" i="18"/>
  <c r="CC8" i="18"/>
  <c r="BM8" i="18"/>
  <c r="AW8" i="18"/>
  <c r="AG8" i="18"/>
  <c r="Q8" i="18"/>
  <c r="FT8" i="18"/>
  <c r="FD8" i="18"/>
  <c r="EN8" i="18"/>
  <c r="DX8" i="18"/>
  <c r="DH8" i="18"/>
  <c r="CR8" i="18"/>
  <c r="CB8" i="18"/>
  <c r="BL8" i="18"/>
  <c r="AV8" i="18"/>
  <c r="P8" i="18"/>
  <c r="FS8" i="18"/>
  <c r="FC8" i="18"/>
  <c r="EM8" i="18"/>
  <c r="DG8" i="18"/>
  <c r="CQ8" i="18"/>
  <c r="CA8" i="18"/>
  <c r="AU8" i="18"/>
  <c r="AE8" i="18"/>
  <c r="O8" i="18"/>
  <c r="FY8" i="18"/>
  <c r="FI8" i="18"/>
  <c r="ES8" i="18"/>
  <c r="EC8" i="18"/>
  <c r="DM8" i="18"/>
  <c r="CW8" i="18"/>
  <c r="CG8" i="18"/>
  <c r="BQ8" i="18"/>
  <c r="BA8" i="18"/>
  <c r="AK8" i="18"/>
  <c r="U8" i="18"/>
  <c r="FH8" i="18"/>
  <c r="AI8" i="18"/>
  <c r="DZ8" i="18"/>
  <c r="CD8" i="18"/>
  <c r="AX8" i="18"/>
  <c r="EO8" i="18"/>
  <c r="AF8" i="18"/>
  <c r="DW8" i="18"/>
  <c r="BK8" i="18"/>
  <c r="FR8" i="18"/>
  <c r="FB8" i="18"/>
  <c r="EL8" i="18"/>
  <c r="DV8" i="18"/>
  <c r="DF8" i="18"/>
  <c r="CP8" i="18"/>
  <c r="BZ8" i="18"/>
  <c r="BJ8" i="18"/>
  <c r="AT8" i="18"/>
  <c r="AD8" i="18"/>
  <c r="N8" i="18"/>
  <c r="FP8" i="18"/>
  <c r="EZ8" i="18"/>
  <c r="EJ8" i="18"/>
  <c r="DT8" i="18"/>
  <c r="DD8" i="18"/>
  <c r="CN8" i="18"/>
  <c r="BX8" i="18"/>
  <c r="BH8" i="18"/>
  <c r="AR8" i="18"/>
  <c r="AB8" i="18"/>
  <c r="GE8" i="18"/>
  <c r="FO8" i="18"/>
  <c r="EY8" i="18"/>
  <c r="EI8" i="18"/>
  <c r="DS8" i="18"/>
  <c r="DC8" i="18"/>
  <c r="CM8" i="18"/>
  <c r="BW8" i="18"/>
  <c r="AQ8" i="18"/>
  <c r="AA8" i="18"/>
  <c r="K8" i="18"/>
  <c r="GD8" i="18"/>
  <c r="FN8" i="18"/>
  <c r="EX8" i="18"/>
  <c r="EH8" i="18"/>
  <c r="DR8" i="18"/>
  <c r="CL8" i="18"/>
  <c r="BV8" i="18"/>
  <c r="BF8" i="18"/>
  <c r="Z8" i="18"/>
  <c r="J8" i="18"/>
  <c r="GC8" i="18"/>
  <c r="FM8" i="18"/>
  <c r="EW8" i="18"/>
  <c r="EG8" i="18"/>
  <c r="DQ8" i="18"/>
  <c r="DA8" i="18"/>
  <c r="CK8" i="18"/>
  <c r="BU8" i="18"/>
  <c r="BE8" i="18"/>
  <c r="AO8" i="18"/>
  <c r="Y8" i="18"/>
  <c r="I8" i="18"/>
  <c r="GB8" i="18"/>
  <c r="FL8" i="18"/>
  <c r="EV8" i="18"/>
  <c r="EF8" i="18"/>
  <c r="DP8" i="18"/>
  <c r="CZ8" i="18"/>
  <c r="BT8" i="18"/>
  <c r="BD8" i="18"/>
  <c r="AN8" i="18"/>
  <c r="X8" i="18"/>
  <c r="GA8" i="18"/>
  <c r="FK8" i="18"/>
  <c r="EU8" i="18"/>
  <c r="EE8" i="18"/>
  <c r="CY8" i="18"/>
  <c r="CI8" i="18"/>
  <c r="BS8" i="18"/>
  <c r="BC8" i="18"/>
  <c r="AM8" i="18"/>
  <c r="W8" i="18"/>
  <c r="H8" i="18"/>
  <c r="GK2" i="18" l="1" a="1"/>
  <c r="M15" i="18"/>
  <c r="N11" i="18"/>
  <c r="N15" i="18"/>
  <c r="N14" i="18"/>
  <c r="N12" i="18"/>
  <c r="M16" i="18"/>
  <c r="M28" i="18"/>
  <c r="M17" i="18"/>
  <c r="M29" i="18"/>
  <c r="M19" i="18"/>
  <c r="M30" i="18"/>
  <c r="M18" i="18"/>
  <c r="M37" i="18"/>
  <c r="M20" i="18"/>
  <c r="M34" i="18"/>
  <c r="M25" i="18"/>
  <c r="M33" i="18"/>
  <c r="M23" i="18"/>
  <c r="M3" i="18"/>
  <c r="M6" i="18" s="1"/>
  <c r="N2" i="18"/>
  <c r="M35" i="18"/>
  <c r="M24" i="18"/>
  <c r="M31" i="18"/>
  <c r="M22" i="18"/>
  <c r="M21" i="18"/>
  <c r="N27" i="18"/>
  <c r="N35" i="18" s="1"/>
  <c r="N31" i="18"/>
  <c r="N32" i="18"/>
  <c r="U1" i="18" s="1"/>
  <c r="N33" i="18"/>
  <c r="N30" i="18"/>
  <c r="N37" i="18"/>
  <c r="N34" i="18"/>
  <c r="N29" i="18"/>
  <c r="H47" i="9"/>
  <c r="H48" i="9"/>
  <c r="S48" i="9" s="1"/>
  <c r="I48" i="9"/>
  <c r="J48" i="9"/>
  <c r="K48" i="9"/>
  <c r="O48" i="9"/>
  <c r="P48" i="9"/>
  <c r="Q48" i="9"/>
  <c r="R48" i="9"/>
  <c r="GK2" i="18" l="1"/>
  <c r="GK161" i="18"/>
  <c r="GK16" i="18"/>
  <c r="GK110" i="18"/>
  <c r="GK13" i="18"/>
  <c r="GK155" i="18"/>
  <c r="GK74" i="18"/>
  <c r="GK81" i="18"/>
  <c r="GK119" i="18"/>
  <c r="GK38" i="18"/>
  <c r="GK164" i="18"/>
  <c r="GK99" i="18"/>
  <c r="GK34" i="18"/>
  <c r="GK76" i="18"/>
  <c r="GK60" i="18"/>
  <c r="GK179" i="18"/>
  <c r="GK174" i="18"/>
  <c r="GK37" i="18"/>
  <c r="GK145" i="18"/>
  <c r="GK175" i="18"/>
  <c r="GK94" i="18"/>
  <c r="GK129" i="18"/>
  <c r="GK139" i="18"/>
  <c r="GK58" i="18"/>
  <c r="GK168" i="18"/>
  <c r="GK103" i="18"/>
  <c r="GK22" i="18"/>
  <c r="GK148" i="18"/>
  <c r="GK83" i="18"/>
  <c r="GK18" i="18"/>
  <c r="GK134" i="18"/>
  <c r="GK53" i="18"/>
  <c r="GK57" i="18"/>
  <c r="GK97" i="18"/>
  <c r="GK159" i="18"/>
  <c r="GK78" i="18"/>
  <c r="GK17" i="18"/>
  <c r="GK123" i="18"/>
  <c r="GK42" i="18"/>
  <c r="GK152" i="18"/>
  <c r="GK87" i="18"/>
  <c r="GK6" i="18"/>
  <c r="GK132" i="18"/>
  <c r="GK67" i="18"/>
  <c r="GK65" i="18"/>
  <c r="GK143" i="18"/>
  <c r="GK62" i="18"/>
  <c r="GK173" i="18"/>
  <c r="GK107" i="18"/>
  <c r="GK26" i="18"/>
  <c r="GK136" i="18"/>
  <c r="GK71" i="18"/>
  <c r="GK181" i="18"/>
  <c r="GK116" i="18"/>
  <c r="GK51" i="18"/>
  <c r="GK170" i="18"/>
  <c r="GK130" i="18"/>
  <c r="GK93" i="18"/>
  <c r="GK77" i="18"/>
  <c r="GK50" i="18"/>
  <c r="GK49" i="18"/>
  <c r="GK127" i="18"/>
  <c r="GK46" i="18"/>
  <c r="GK172" i="18"/>
  <c r="GK91" i="18"/>
  <c r="GK10" i="18"/>
  <c r="GK120" i="18"/>
  <c r="GK55" i="18"/>
  <c r="GK165" i="18"/>
  <c r="GK100" i="18"/>
  <c r="GK35" i="18"/>
  <c r="GK31" i="18"/>
  <c r="GK4" i="18"/>
  <c r="GK15" i="18"/>
  <c r="GK114" i="18"/>
  <c r="GK44" i="18"/>
  <c r="GK163" i="18"/>
  <c r="GK33" i="18"/>
  <c r="GK111" i="18"/>
  <c r="GK30" i="18"/>
  <c r="GK156" i="18"/>
  <c r="GK75" i="18"/>
  <c r="GK169" i="18"/>
  <c r="GK104" i="18"/>
  <c r="GK39" i="18"/>
  <c r="GK149" i="18"/>
  <c r="GK84" i="18"/>
  <c r="GK19" i="18"/>
  <c r="GK113" i="18"/>
  <c r="GK176" i="18"/>
  <c r="GK95" i="18"/>
  <c r="GK14" i="18"/>
  <c r="GK140" i="18"/>
  <c r="GK59" i="18"/>
  <c r="GK153" i="18"/>
  <c r="GK88" i="18"/>
  <c r="GK23" i="18"/>
  <c r="GK133" i="18"/>
  <c r="GK68" i="18"/>
  <c r="GK3" i="18"/>
  <c r="GK166" i="18"/>
  <c r="GK89" i="18"/>
  <c r="GK73" i="18"/>
  <c r="GK138" i="18"/>
  <c r="GK160" i="18"/>
  <c r="GK79" i="18"/>
  <c r="GK157" i="18"/>
  <c r="GK124" i="18"/>
  <c r="GK43" i="18"/>
  <c r="GK137" i="18"/>
  <c r="GK72" i="18"/>
  <c r="GK7" i="18"/>
  <c r="GK117" i="18"/>
  <c r="GK52" i="18"/>
  <c r="GK178" i="18"/>
  <c r="GK56" i="18"/>
  <c r="GK109" i="18"/>
  <c r="GK69" i="18"/>
  <c r="GK8" i="18"/>
  <c r="GK102" i="18"/>
  <c r="GK144" i="18"/>
  <c r="GK63" i="18"/>
  <c r="GK141" i="18"/>
  <c r="GK108" i="18"/>
  <c r="GK27" i="18"/>
  <c r="GK121" i="18"/>
  <c r="GK101" i="18"/>
  <c r="GK36" i="18"/>
  <c r="GK162" i="18"/>
  <c r="GK154" i="18"/>
  <c r="GK128" i="18"/>
  <c r="GK47" i="18"/>
  <c r="GK125" i="18"/>
  <c r="GK92" i="18"/>
  <c r="GK11" i="18"/>
  <c r="GK105" i="18"/>
  <c r="GK40" i="18"/>
  <c r="GK150" i="18"/>
  <c r="GK85" i="18"/>
  <c r="GK20" i="18"/>
  <c r="GK146" i="18"/>
  <c r="GK24" i="18"/>
  <c r="GK118" i="18"/>
  <c r="GK80" i="18"/>
  <c r="GK98" i="18"/>
  <c r="GK112" i="18"/>
  <c r="GK96" i="18"/>
  <c r="GK64" i="18"/>
  <c r="GK158" i="18"/>
  <c r="GK61" i="18"/>
  <c r="GK28" i="18"/>
  <c r="GK122" i="18"/>
  <c r="GK41" i="18"/>
  <c r="GK167" i="18"/>
  <c r="GK86" i="18"/>
  <c r="GK21" i="18"/>
  <c r="GK147" i="18"/>
  <c r="GK82" i="18"/>
  <c r="GK48" i="18"/>
  <c r="GK142" i="18"/>
  <c r="GK45" i="18"/>
  <c r="GK12" i="18"/>
  <c r="GK106" i="18"/>
  <c r="GK25" i="18"/>
  <c r="GK151" i="18"/>
  <c r="GK70" i="18"/>
  <c r="GK5" i="18"/>
  <c r="GK131" i="18"/>
  <c r="GK66" i="18"/>
  <c r="GK177" i="18"/>
  <c r="GK32" i="18"/>
  <c r="GK126" i="18"/>
  <c r="GK29" i="18"/>
  <c r="GK171" i="18"/>
  <c r="GK90" i="18"/>
  <c r="GK9" i="18"/>
  <c r="GK135" i="18"/>
  <c r="GK54" i="18"/>
  <c r="GK180" i="18"/>
  <c r="GK115" i="18"/>
  <c r="O11" i="18"/>
  <c r="O17" i="18"/>
  <c r="O18" i="18"/>
  <c r="O19" i="18"/>
  <c r="O15" i="18"/>
  <c r="O20" i="18"/>
  <c r="O16" i="18"/>
  <c r="O12" i="18"/>
  <c r="O13" i="18"/>
  <c r="N16" i="18"/>
  <c r="N19" i="18"/>
  <c r="N17" i="18"/>
  <c r="N20" i="18"/>
  <c r="N18" i="18"/>
  <c r="O27" i="18"/>
  <c r="O32" i="18" s="1"/>
  <c r="V1" i="18" s="1"/>
  <c r="O30" i="18"/>
  <c r="O37" i="18"/>
  <c r="O35" i="18"/>
  <c r="O36" i="18"/>
  <c r="O33" i="18"/>
  <c r="O31" i="18"/>
  <c r="O29" i="18"/>
  <c r="O28" i="18"/>
  <c r="N36" i="18"/>
  <c r="N25" i="18"/>
  <c r="N24" i="18"/>
  <c r="N23" i="18"/>
  <c r="N22" i="18"/>
  <c r="N21" i="18"/>
  <c r="N4" i="18"/>
  <c r="O2" i="18"/>
  <c r="O3" i="18"/>
  <c r="N28" i="18"/>
  <c r="N3" i="18"/>
  <c r="N6" i="18" s="1"/>
  <c r="N13" i="18"/>
  <c r="AW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X22" i="4"/>
  <c r="AY22" i="4"/>
  <c r="AZ22" i="4"/>
  <c r="BA22" i="4"/>
  <c r="BB22" i="4"/>
  <c r="BC22" i="4"/>
  <c r="BD22" i="4"/>
  <c r="BE22" i="4"/>
  <c r="BF22" i="4"/>
  <c r="BG22" i="4"/>
  <c r="BH22" i="4"/>
  <c r="P22"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BC25" i="4"/>
  <c r="BD25" i="4"/>
  <c r="BE25" i="4"/>
  <c r="BF25" i="4"/>
  <c r="BG25" i="4"/>
  <c r="BH25" i="4"/>
  <c r="P24" i="4"/>
  <c r="P25" i="4"/>
  <c r="P23" i="4"/>
  <c r="P8" i="4"/>
  <c r="I20" i="4"/>
  <c r="O14" i="18" l="1"/>
  <c r="P11" i="18"/>
  <c r="P19" i="18"/>
  <c r="P16" i="18"/>
  <c r="P17" i="18"/>
  <c r="P13" i="18"/>
  <c r="O4" i="18"/>
  <c r="O6" i="18" s="1"/>
  <c r="P2" i="18"/>
  <c r="P3" i="18" s="1"/>
  <c r="O25" i="18"/>
  <c r="O34" i="18"/>
  <c r="P27" i="18"/>
  <c r="P33" i="18" s="1"/>
  <c r="P37" i="18"/>
  <c r="P36" i="18"/>
  <c r="P35" i="18"/>
  <c r="P28" i="18"/>
  <c r="P29" i="18"/>
  <c r="O24" i="18"/>
  <c r="O23" i="18"/>
  <c r="O22" i="18"/>
  <c r="O21" i="18"/>
  <c r="P11" i="4"/>
  <c r="O9" i="4"/>
  <c r="O16" i="4" s="1"/>
  <c r="O10" i="4"/>
  <c r="O24" i="4" s="1"/>
  <c r="O30" i="4" s="1"/>
  <c r="O11" i="4"/>
  <c r="O18" i="4" s="1"/>
  <c r="O8" i="4"/>
  <c r="O22" i="4" s="1"/>
  <c r="O28" i="4" s="1"/>
  <c r="B28" i="4"/>
  <c r="A34" i="4"/>
  <c r="B34" i="4"/>
  <c r="A35" i="4"/>
  <c r="B35" i="4"/>
  <c r="A36" i="4"/>
  <c r="B36" i="4"/>
  <c r="A37" i="4"/>
  <c r="B37" i="4"/>
  <c r="A38" i="4"/>
  <c r="B38" i="4"/>
  <c r="B29" i="4"/>
  <c r="O19" i="4"/>
  <c r="E94" i="11"/>
  <c r="B95" i="11"/>
  <c r="C95" i="11"/>
  <c r="F95" i="11"/>
  <c r="F94" i="11" s="1"/>
  <c r="J95" i="11"/>
  <c r="B96" i="11"/>
  <c r="C96" i="11"/>
  <c r="F96" i="11"/>
  <c r="G96" i="11" s="1"/>
  <c r="J96" i="11"/>
  <c r="B97" i="11"/>
  <c r="C97" i="11"/>
  <c r="F97" i="11"/>
  <c r="G97" i="11" s="1"/>
  <c r="J97" i="11"/>
  <c r="B98" i="11"/>
  <c r="C98" i="11"/>
  <c r="F98" i="11"/>
  <c r="G98" i="11" s="1"/>
  <c r="J98" i="11"/>
  <c r="B99" i="11"/>
  <c r="C99" i="11"/>
  <c r="F99" i="11"/>
  <c r="G99" i="11" s="1"/>
  <c r="J99" i="11"/>
  <c r="B100" i="11"/>
  <c r="C100" i="11"/>
  <c r="F100" i="11"/>
  <c r="G100" i="11" s="1"/>
  <c r="J100" i="11"/>
  <c r="B101" i="11"/>
  <c r="C101" i="11"/>
  <c r="F101" i="11"/>
  <c r="G101" i="11" s="1"/>
  <c r="J101" i="11"/>
  <c r="B102" i="11"/>
  <c r="C102" i="11"/>
  <c r="F102" i="11"/>
  <c r="G102" i="11" s="1"/>
  <c r="J102" i="11"/>
  <c r="D103" i="11"/>
  <c r="F103" i="11"/>
  <c r="G103" i="11" s="1"/>
  <c r="R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Q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P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O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Q11" i="18" l="1"/>
  <c r="Q19" i="18" s="1"/>
  <c r="Q18" i="18"/>
  <c r="Q15" i="18"/>
  <c r="Q16" i="18"/>
  <c r="Q13" i="18"/>
  <c r="Q12" i="18"/>
  <c r="P20" i="18"/>
  <c r="P30" i="18"/>
  <c r="Q27" i="18"/>
  <c r="Q35" i="18" s="1"/>
  <c r="Q36" i="18"/>
  <c r="Q33" i="18"/>
  <c r="Q31" i="18"/>
  <c r="Q37" i="18"/>
  <c r="Q30" i="18"/>
  <c r="Q34" i="18"/>
  <c r="Q29" i="18"/>
  <c r="Q28" i="18"/>
  <c r="P18" i="18"/>
  <c r="P34" i="18"/>
  <c r="P15" i="18"/>
  <c r="P32" i="18"/>
  <c r="W1" i="18" s="1"/>
  <c r="P14" i="18"/>
  <c r="P31" i="18"/>
  <c r="P25" i="18"/>
  <c r="P24" i="18"/>
  <c r="P23" i="18"/>
  <c r="P22" i="18"/>
  <c r="P4" i="18"/>
  <c r="P6" i="18" s="1"/>
  <c r="Q2" i="18"/>
  <c r="Q4" i="18" s="1"/>
  <c r="P21" i="18"/>
  <c r="P12" i="18"/>
  <c r="O15" i="4"/>
  <c r="O17" i="4"/>
  <c r="O25" i="4"/>
  <c r="O31" i="4" s="1"/>
  <c r="O23" i="4"/>
  <c r="O29" i="4" s="1"/>
  <c r="D99" i="11"/>
  <c r="D95" i="11"/>
  <c r="D97" i="11"/>
  <c r="D101" i="11"/>
  <c r="P30" i="4"/>
  <c r="D102" i="11"/>
  <c r="D100" i="11"/>
  <c r="D98" i="11"/>
  <c r="D96" i="11"/>
  <c r="G95" i="11"/>
  <c r="G94" i="11" s="1"/>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B9" i="11"/>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H6" i="9"/>
  <c r="S6" i="9" s="1"/>
  <c r="H7" i="9"/>
  <c r="S7" i="9" s="1"/>
  <c r="H8" i="9"/>
  <c r="S8" i="9" s="1"/>
  <c r="H9" i="9"/>
  <c r="H10" i="9"/>
  <c r="H11" i="9"/>
  <c r="H12" i="9"/>
  <c r="H13" i="9"/>
  <c r="H14" i="9"/>
  <c r="H15" i="9"/>
  <c r="H16" i="9"/>
  <c r="H17" i="9"/>
  <c r="S17" i="9" s="1"/>
  <c r="H18" i="9"/>
  <c r="H19" i="9"/>
  <c r="H20" i="9"/>
  <c r="H21" i="9"/>
  <c r="H22" i="9"/>
  <c r="H23" i="9"/>
  <c r="H24" i="9"/>
  <c r="H25" i="9"/>
  <c r="H26" i="9"/>
  <c r="H27" i="9"/>
  <c r="H28" i="9"/>
  <c r="H29" i="9"/>
  <c r="H30" i="9"/>
  <c r="H31" i="9"/>
  <c r="H32" i="9"/>
  <c r="H33" i="9"/>
  <c r="H34" i="9"/>
  <c r="H35" i="9"/>
  <c r="H36" i="9"/>
  <c r="H37" i="9"/>
  <c r="H38" i="9"/>
  <c r="H39" i="9"/>
  <c r="H40" i="9"/>
  <c r="H41" i="9"/>
  <c r="H42" i="9"/>
  <c r="S42" i="9" s="1"/>
  <c r="H43" i="9"/>
  <c r="H44" i="9"/>
  <c r="H45" i="9"/>
  <c r="S45" i="9" s="1"/>
  <c r="H46" i="9"/>
  <c r="H50" i="9"/>
  <c r="I18"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P46" i="4"/>
  <c r="A29" i="4"/>
  <c r="A30" i="4"/>
  <c r="B30" i="4"/>
  <c r="A31" i="4"/>
  <c r="B31" i="4"/>
  <c r="A32" i="4"/>
  <c r="B32" i="4"/>
  <c r="A33" i="4"/>
  <c r="B33" i="4"/>
  <c r="A28" i="4"/>
  <c r="I19" i="4"/>
  <c r="I21" i="4"/>
  <c r="I22" i="4"/>
  <c r="I23" i="4"/>
  <c r="I24" i="4"/>
  <c r="I15" i="4"/>
  <c r="I16" i="4"/>
  <c r="I17" i="4"/>
  <c r="P9" i="4"/>
  <c r="P10" i="4"/>
  <c r="Q14" i="18" l="1"/>
  <c r="R11" i="18"/>
  <c r="R18" i="18" s="1"/>
  <c r="R17" i="18"/>
  <c r="R15" i="18"/>
  <c r="R19" i="18"/>
  <c r="R20" i="18"/>
  <c r="R14" i="18"/>
  <c r="R16" i="18"/>
  <c r="R13" i="18"/>
  <c r="Q3" i="18"/>
  <c r="Q6" i="18" s="1"/>
  <c r="R2" i="18"/>
  <c r="R4" i="18"/>
  <c r="Q20" i="18"/>
  <c r="Q17" i="18"/>
  <c r="Q24" i="18"/>
  <c r="Q23" i="18"/>
  <c r="Q32" i="18"/>
  <c r="X1" i="18" s="1"/>
  <c r="Q22" i="18"/>
  <c r="Q25" i="18"/>
  <c r="R27" i="18"/>
  <c r="R33" i="18" s="1"/>
  <c r="R35" i="18"/>
  <c r="R32" i="18"/>
  <c r="Y1" i="18" s="1"/>
  <c r="R30" i="18"/>
  <c r="Q21" i="18"/>
  <c r="N48" i="9"/>
  <c r="H95" i="11"/>
  <c r="I95" i="11" s="1"/>
  <c r="H101" i="11"/>
  <c r="I101" i="11" s="1"/>
  <c r="H98" i="11"/>
  <c r="I98" i="11" s="1"/>
  <c r="H97" i="11"/>
  <c r="I97" i="11" s="1"/>
  <c r="P31" i="4"/>
  <c r="S39" i="9"/>
  <c r="S37" i="9"/>
  <c r="S23" i="9"/>
  <c r="S38" i="9"/>
  <c r="S20" i="9"/>
  <c r="S19" i="9"/>
  <c r="S34" i="9"/>
  <c r="S14" i="9"/>
  <c r="S29" i="9"/>
  <c r="S28" i="9"/>
  <c r="S12" i="9"/>
  <c r="S43" i="9"/>
  <c r="S27" i="9"/>
  <c r="S11" i="9"/>
  <c r="S22" i="9"/>
  <c r="S36" i="9"/>
  <c r="S18" i="9"/>
  <c r="S33" i="9"/>
  <c r="S47" i="9"/>
  <c r="S10" i="9"/>
  <c r="S21" i="9"/>
  <c r="S35" i="9"/>
  <c r="S32" i="9"/>
  <c r="S15" i="9"/>
  <c r="S30" i="9"/>
  <c r="S44" i="9"/>
  <c r="S26" i="9"/>
  <c r="S41" i="9"/>
  <c r="S25" i="9"/>
  <c r="S9" i="9"/>
  <c r="S16" i="9"/>
  <c r="S31" i="9"/>
  <c r="S46" i="9"/>
  <c r="S13" i="9"/>
  <c r="S40" i="9"/>
  <c r="S24" i="9"/>
  <c r="N6" i="9"/>
  <c r="H99" i="11"/>
  <c r="I99" i="11" s="1"/>
  <c r="H102" i="11"/>
  <c r="I102" i="11" s="1"/>
  <c r="H96" i="11"/>
  <c r="I96" i="11" s="1"/>
  <c r="H100" i="11"/>
  <c r="I100" i="11" s="1"/>
  <c r="P2" i="4"/>
  <c r="P4" i="4" s="1"/>
  <c r="S11" i="18" l="1"/>
  <c r="S17" i="18" s="1"/>
  <c r="S16" i="18"/>
  <c r="S20" i="18"/>
  <c r="S18" i="18"/>
  <c r="S15" i="18"/>
  <c r="S14" i="18"/>
  <c r="S19" i="18"/>
  <c r="S13" i="18"/>
  <c r="S12" i="18"/>
  <c r="R25" i="18"/>
  <c r="R24" i="18"/>
  <c r="R23" i="18"/>
  <c r="R22" i="18"/>
  <c r="R29" i="18"/>
  <c r="R28" i="18"/>
  <c r="R36" i="18"/>
  <c r="R3" i="18"/>
  <c r="R6" i="18" s="1"/>
  <c r="S2" i="18"/>
  <c r="S3" i="18"/>
  <c r="S6" i="18" s="1"/>
  <c r="S4" i="18"/>
  <c r="R21" i="18"/>
  <c r="S27" i="18"/>
  <c r="S35" i="18"/>
  <c r="S33" i="18"/>
  <c r="R31" i="18"/>
  <c r="R37" i="18"/>
  <c r="R34" i="18"/>
  <c r="R12" i="18"/>
  <c r="F3" i="9"/>
  <c r="P28" i="4"/>
  <c r="Q2" i="4"/>
  <c r="Q8" i="4" s="1"/>
  <c r="T27" i="18" l="1"/>
  <c r="T37" i="18"/>
  <c r="T32" i="18"/>
  <c r="AA1" i="18" s="1"/>
  <c r="T31" i="18"/>
  <c r="T33" i="18"/>
  <c r="T34" i="18"/>
  <c r="T36" i="18"/>
  <c r="T30" i="18"/>
  <c r="T35" i="18"/>
  <c r="T28" i="18"/>
  <c r="T29" i="18"/>
  <c r="S34" i="18"/>
  <c r="S29" i="18"/>
  <c r="T23" i="18"/>
  <c r="T11" i="18"/>
  <c r="T15" i="18" s="1"/>
  <c r="T19" i="18"/>
  <c r="T18" i="18"/>
  <c r="T13" i="18"/>
  <c r="T12" i="18"/>
  <c r="S28" i="18"/>
  <c r="S25" i="18"/>
  <c r="S24" i="18"/>
  <c r="T2" i="18"/>
  <c r="S31" i="18"/>
  <c r="S37" i="18"/>
  <c r="S30" i="18"/>
  <c r="S23" i="18"/>
  <c r="S32" i="18"/>
  <c r="Z1" i="18" s="1"/>
  <c r="S22" i="18"/>
  <c r="S36" i="18"/>
  <c r="S21" i="18"/>
  <c r="Q11" i="4"/>
  <c r="Q10" i="4"/>
  <c r="Q4" i="4"/>
  <c r="Q9" i="4"/>
  <c r="R2" i="4"/>
  <c r="T22" i="18" l="1"/>
  <c r="T21" i="18"/>
  <c r="T14" i="18"/>
  <c r="T16" i="18"/>
  <c r="T17" i="18"/>
  <c r="U11" i="18"/>
  <c r="U15" i="18" s="1"/>
  <c r="U17" i="18"/>
  <c r="U16" i="18"/>
  <c r="U14" i="18"/>
  <c r="U18" i="18"/>
  <c r="U13" i="18"/>
  <c r="U12" i="18"/>
  <c r="U2" i="18"/>
  <c r="U3" i="18" s="1"/>
  <c r="T20" i="18"/>
  <c r="T3" i="18"/>
  <c r="T6" i="18" s="1"/>
  <c r="T25" i="18"/>
  <c r="T4" i="18"/>
  <c r="T24" i="18"/>
  <c r="U27" i="18"/>
  <c r="U30" i="18"/>
  <c r="U35" i="18"/>
  <c r="U32" i="18"/>
  <c r="AB1" i="18" s="1"/>
  <c r="U34" i="18"/>
  <c r="U31" i="18"/>
  <c r="U37" i="18"/>
  <c r="U33" i="18"/>
  <c r="U36" i="18"/>
  <c r="U28" i="18"/>
  <c r="U29" i="18"/>
  <c r="R4" i="4"/>
  <c r="R11" i="4"/>
  <c r="R8" i="4"/>
  <c r="R10" i="4"/>
  <c r="R9" i="4"/>
  <c r="P29" i="4"/>
  <c r="P33" i="4" s="1"/>
  <c r="S2" i="4"/>
  <c r="U19" i="18" l="1"/>
  <c r="V11" i="18"/>
  <c r="V20" i="18" s="1"/>
  <c r="V19" i="18"/>
  <c r="V18" i="18"/>
  <c r="V17" i="18"/>
  <c r="V16" i="18"/>
  <c r="V15" i="18"/>
  <c r="V14" i="18"/>
  <c r="V13" i="18"/>
  <c r="V27" i="18"/>
  <c r="V34" i="18" s="1"/>
  <c r="U20" i="18"/>
  <c r="U25" i="18"/>
  <c r="U23" i="18"/>
  <c r="U22" i="18"/>
  <c r="U21" i="18"/>
  <c r="U24" i="18"/>
  <c r="U4" i="18"/>
  <c r="U6" i="18" s="1"/>
  <c r="V2" i="18"/>
  <c r="V3" i="18" s="1"/>
  <c r="S4" i="4"/>
  <c r="N47" i="9"/>
  <c r="E6" i="1"/>
  <c r="C14" i="26" s="1"/>
  <c r="E7" i="1"/>
  <c r="S11" i="4"/>
  <c r="S8" i="4"/>
  <c r="S9" i="4"/>
  <c r="S10" i="4"/>
  <c r="T2" i="4"/>
  <c r="E8" i="1" l="1"/>
  <c r="F17" i="1"/>
  <c r="F16" i="1"/>
  <c r="C18" i="26"/>
  <c r="C13" i="26"/>
  <c r="C16" i="26"/>
  <c r="C10" i="26" s="1"/>
  <c r="C5" i="26" s="1"/>
  <c r="V29" i="18"/>
  <c r="V37" i="18"/>
  <c r="V31" i="18"/>
  <c r="W11" i="18"/>
  <c r="W19" i="18"/>
  <c r="W16" i="18"/>
  <c r="W18" i="18"/>
  <c r="W14" i="18"/>
  <c r="W15" i="18"/>
  <c r="W20" i="18"/>
  <c r="W12" i="18"/>
  <c r="V30" i="18"/>
  <c r="V33" i="18"/>
  <c r="V24" i="18"/>
  <c r="V32" i="18"/>
  <c r="AC1" i="18" s="1"/>
  <c r="V23" i="18"/>
  <c r="W2" i="18"/>
  <c r="W3" i="18" s="1"/>
  <c r="W6" i="18" s="1"/>
  <c r="W4" i="18"/>
  <c r="V36" i="18"/>
  <c r="V22" i="18"/>
  <c r="V28" i="18"/>
  <c r="V4" i="18"/>
  <c r="V6" i="18" s="1"/>
  <c r="V35" i="18"/>
  <c r="V25" i="18"/>
  <c r="V21" i="18"/>
  <c r="W33" i="18"/>
  <c r="W37" i="18"/>
  <c r="W36" i="18"/>
  <c r="W27" i="18"/>
  <c r="W34" i="18" s="1"/>
  <c r="W28" i="18"/>
  <c r="W29" i="18"/>
  <c r="V12" i="18"/>
  <c r="F26" i="17"/>
  <c r="M20" i="17"/>
  <c r="F28" i="17"/>
  <c r="F29" i="17"/>
  <c r="F32" i="17"/>
  <c r="F18" i="17"/>
  <c r="F21" i="17"/>
  <c r="M32" i="17"/>
  <c r="F24" i="17"/>
  <c r="F25" i="17"/>
  <c r="F27" i="17"/>
  <c r="M21" i="17"/>
  <c r="M22" i="17"/>
  <c r="F13" i="17"/>
  <c r="F33" i="17"/>
  <c r="M13" i="17"/>
  <c r="M14" i="17"/>
  <c r="F22" i="17"/>
  <c r="M33" i="17"/>
  <c r="M34" i="17"/>
  <c r="M23" i="17"/>
  <c r="F14" i="17"/>
  <c r="F30" i="17"/>
  <c r="M24" i="17"/>
  <c r="M26" i="17"/>
  <c r="M27" i="17"/>
  <c r="M28" i="17"/>
  <c r="F20" i="17"/>
  <c r="M15" i="17"/>
  <c r="F23" i="17"/>
  <c r="F15" i="17"/>
  <c r="F31" i="17"/>
  <c r="M25" i="17"/>
  <c r="F17" i="17"/>
  <c r="M29" i="17"/>
  <c r="M30" i="17"/>
  <c r="M31" i="17"/>
  <c r="M16" i="17"/>
  <c r="M18" i="17"/>
  <c r="F16" i="17"/>
  <c r="F34" i="17"/>
  <c r="M17" i="17"/>
  <c r="M19" i="17"/>
  <c r="F19" i="17"/>
  <c r="L3" i="4"/>
  <c r="M3" i="4" s="1"/>
  <c r="P3" i="4" s="1"/>
  <c r="Q3" i="4" s="1"/>
  <c r="F12" i="1"/>
  <c r="F12" i="17"/>
  <c r="M35" i="17"/>
  <c r="F35" i="17"/>
  <c r="F8" i="17"/>
  <c r="M12" i="17"/>
  <c r="F5" i="17"/>
  <c r="M11" i="17"/>
  <c r="M10" i="17"/>
  <c r="F6" i="17"/>
  <c r="F7" i="17"/>
  <c r="M9" i="17"/>
  <c r="M8" i="17"/>
  <c r="M5" i="17"/>
  <c r="M7" i="17"/>
  <c r="M6" i="17"/>
  <c r="F9" i="17"/>
  <c r="F11" i="17"/>
  <c r="F10" i="17"/>
  <c r="F23" i="1"/>
  <c r="F24" i="1"/>
  <c r="F11" i="1"/>
  <c r="N46" i="9"/>
  <c r="T4" i="4"/>
  <c r="T11" i="4"/>
  <c r="T10" i="4"/>
  <c r="T9" i="4"/>
  <c r="T8" i="4"/>
  <c r="U2" i="4"/>
  <c r="E9" i="1" l="1"/>
  <c r="N21" i="26"/>
  <c r="N22" i="26" s="1"/>
  <c r="M21" i="26"/>
  <c r="M22" i="26" s="1"/>
  <c r="F8" i="1"/>
  <c r="L4" i="4"/>
  <c r="W17" i="18"/>
  <c r="X11" i="18"/>
  <c r="X20" i="18" s="1"/>
  <c r="X18" i="18"/>
  <c r="X14" i="18"/>
  <c r="X17" i="18"/>
  <c r="X15" i="18"/>
  <c r="X16" i="18"/>
  <c r="X19" i="18"/>
  <c r="X12" i="18"/>
  <c r="X13" i="18"/>
  <c r="W35" i="18"/>
  <c r="W24" i="18"/>
  <c r="W32" i="18"/>
  <c r="AD1" i="18" s="1"/>
  <c r="X2" i="18"/>
  <c r="X3" i="18" s="1"/>
  <c r="X6" i="18" s="1"/>
  <c r="X4" i="18"/>
  <c r="W23" i="18"/>
  <c r="W25" i="18"/>
  <c r="X27" i="18"/>
  <c r="X37" i="18" s="1"/>
  <c r="X31" i="18"/>
  <c r="W30" i="18"/>
  <c r="W22" i="18"/>
  <c r="W21" i="18"/>
  <c r="W31" i="18"/>
  <c r="W13" i="18"/>
  <c r="N42" i="9"/>
  <c r="Q5" i="4"/>
  <c r="R3" i="4"/>
  <c r="R5" i="4" s="1"/>
  <c r="U4" i="4"/>
  <c r="N44" i="9"/>
  <c r="N45" i="9"/>
  <c r="U11" i="4"/>
  <c r="U8" i="4"/>
  <c r="U9" i="4"/>
  <c r="U10" i="4"/>
  <c r="V2" i="4"/>
  <c r="F5" i="1"/>
  <c r="O22" i="26" l="1"/>
  <c r="M23" i="26"/>
  <c r="M24" i="26" s="1"/>
  <c r="M25" i="26" s="1"/>
  <c r="N23" i="26"/>
  <c r="N24" i="26" s="1"/>
  <c r="N25" i="26" s="1"/>
  <c r="O21" i="26"/>
  <c r="X34" i="18"/>
  <c r="X30" i="18"/>
  <c r="X33" i="18"/>
  <c r="Y27" i="18"/>
  <c r="Y37" i="18"/>
  <c r="Y32" i="18"/>
  <c r="AF1" i="18" s="1"/>
  <c r="Y31" i="18"/>
  <c r="Y30" i="18"/>
  <c r="Y34" i="18"/>
  <c r="Y35" i="18"/>
  <c r="Y36" i="18"/>
  <c r="Y29" i="18"/>
  <c r="Y28" i="18"/>
  <c r="X35" i="18"/>
  <c r="X36" i="18"/>
  <c r="X32" i="18"/>
  <c r="AE1" i="18" s="1"/>
  <c r="Y11" i="18"/>
  <c r="Y14" i="18" s="1"/>
  <c r="Y17" i="18"/>
  <c r="Y13" i="18"/>
  <c r="Y12" i="18"/>
  <c r="X24" i="18"/>
  <c r="X23" i="18"/>
  <c r="Y2" i="18"/>
  <c r="Y3" i="18" s="1"/>
  <c r="X21" i="18"/>
  <c r="X22" i="18"/>
  <c r="X29" i="18"/>
  <c r="X25" i="18"/>
  <c r="X28" i="18"/>
  <c r="V4" i="4"/>
  <c r="N9" i="9"/>
  <c r="N7" i="9"/>
  <c r="V11" i="4"/>
  <c r="F4" i="1"/>
  <c r="V9" i="4"/>
  <c r="V10" i="4"/>
  <c r="V8" i="4"/>
  <c r="W2" i="4"/>
  <c r="N26" i="26" l="1"/>
  <c r="N27" i="26" s="1"/>
  <c r="O24" i="26"/>
  <c r="O23" i="26"/>
  <c r="O25" i="26"/>
  <c r="M26" i="26"/>
  <c r="M27" i="26" s="1"/>
  <c r="O27" i="26" s="1"/>
  <c r="N28" i="26"/>
  <c r="Y20" i="18"/>
  <c r="Y19" i="18"/>
  <c r="Y18" i="18"/>
  <c r="Y15" i="18"/>
  <c r="Y16" i="18"/>
  <c r="Z11" i="18"/>
  <c r="Z17" i="18"/>
  <c r="Z20" i="18"/>
  <c r="Z18" i="18"/>
  <c r="Z14" i="18"/>
  <c r="Z12" i="18"/>
  <c r="Z13" i="18"/>
  <c r="Y24" i="18"/>
  <c r="Y22" i="18"/>
  <c r="Y33" i="18"/>
  <c r="Z27" i="18"/>
  <c r="Z36" i="18" s="1"/>
  <c r="Z29" i="18"/>
  <c r="Y25" i="18"/>
  <c r="Y4" i="18"/>
  <c r="Y6" i="18" s="1"/>
  <c r="Z2" i="18"/>
  <c r="Z4" i="18"/>
  <c r="Y21" i="18"/>
  <c r="Y23" i="18"/>
  <c r="N17" i="9"/>
  <c r="W4" i="4"/>
  <c r="W11" i="4"/>
  <c r="W8" i="4"/>
  <c r="W9" i="4"/>
  <c r="W10" i="4"/>
  <c r="X2" i="4"/>
  <c r="N29" i="26" l="1"/>
  <c r="N30" i="26" s="1"/>
  <c r="O26" i="26"/>
  <c r="M28" i="26"/>
  <c r="M29" i="26" s="1"/>
  <c r="AA2" i="18"/>
  <c r="AA4" i="18" s="1"/>
  <c r="Z31" i="18"/>
  <c r="Z16" i="18"/>
  <c r="AA11" i="18"/>
  <c r="AA20" i="18" s="1"/>
  <c r="AA15" i="18"/>
  <c r="AA14" i="18"/>
  <c r="AA18" i="18"/>
  <c r="AA16" i="18"/>
  <c r="AA19" i="18"/>
  <c r="Z3" i="18"/>
  <c r="Z6" i="18" s="1"/>
  <c r="Z34" i="18"/>
  <c r="Z30" i="18"/>
  <c r="Z35" i="18"/>
  <c r="Z22" i="18"/>
  <c r="Z25" i="18"/>
  <c r="Z33" i="18"/>
  <c r="AA27" i="18"/>
  <c r="AA33" i="18" s="1"/>
  <c r="AA35" i="18"/>
  <c r="AA36" i="18"/>
  <c r="AA37" i="18"/>
  <c r="AA32" i="18"/>
  <c r="AH1" i="18" s="1"/>
  <c r="AA34" i="18"/>
  <c r="Z37" i="18"/>
  <c r="Z21" i="18"/>
  <c r="Z32" i="18"/>
  <c r="AG1" i="18" s="1"/>
  <c r="Z24" i="18"/>
  <c r="Z23" i="18"/>
  <c r="Z19" i="18"/>
  <c r="Z28" i="18"/>
  <c r="Z15" i="18"/>
  <c r="N18" i="9"/>
  <c r="X4" i="4"/>
  <c r="N11" i="9"/>
  <c r="N12" i="9"/>
  <c r="N16" i="9"/>
  <c r="X11" i="4"/>
  <c r="X10" i="4"/>
  <c r="X8" i="4"/>
  <c r="X9" i="4"/>
  <c r="Y2" i="4"/>
  <c r="M30" i="26" l="1"/>
  <c r="N31" i="26"/>
  <c r="O29" i="26"/>
  <c r="O28" i="26"/>
  <c r="AA30" i="18"/>
  <c r="AB27" i="18"/>
  <c r="AB31" i="18" s="1"/>
  <c r="AB36" i="18"/>
  <c r="AB30" i="18"/>
  <c r="AB33" i="18"/>
  <c r="AB34" i="18"/>
  <c r="AB32" i="18"/>
  <c r="AI1" i="18" s="1"/>
  <c r="AB35" i="18"/>
  <c r="AB29" i="18"/>
  <c r="AB28" i="18"/>
  <c r="AA17" i="18"/>
  <c r="AB25" i="18"/>
  <c r="AB21" i="18"/>
  <c r="AB23" i="18"/>
  <c r="AB24" i="18"/>
  <c r="AB11" i="18"/>
  <c r="AB15" i="18" s="1"/>
  <c r="AB17" i="18"/>
  <c r="AB19" i="18"/>
  <c r="AB16" i="18"/>
  <c r="AB14" i="18"/>
  <c r="AB20" i="18"/>
  <c r="AB18" i="18"/>
  <c r="AB12" i="18"/>
  <c r="AB13" i="18"/>
  <c r="AA24" i="18"/>
  <c r="AA22" i="18"/>
  <c r="AA25" i="18"/>
  <c r="AA21" i="18"/>
  <c r="AA23" i="18"/>
  <c r="AA29" i="18"/>
  <c r="AA13" i="18"/>
  <c r="AA28" i="18"/>
  <c r="AA31" i="18"/>
  <c r="AA12" i="18"/>
  <c r="AA3" i="18"/>
  <c r="AA6" i="18" s="1"/>
  <c r="AB2" i="18"/>
  <c r="AB4" i="18"/>
  <c r="N19" i="9"/>
  <c r="N10" i="9"/>
  <c r="Y4" i="4"/>
  <c r="N15" i="9"/>
  <c r="Y11" i="4"/>
  <c r="Y9" i="4"/>
  <c r="Y10" i="4"/>
  <c r="Y8" i="4"/>
  <c r="Z2" i="4"/>
  <c r="O30" i="26" l="1"/>
  <c r="M31" i="26"/>
  <c r="N32" i="26"/>
  <c r="AC2" i="18"/>
  <c r="AC3" i="18" s="1"/>
  <c r="AC6" i="18" s="1"/>
  <c r="AC4" i="18"/>
  <c r="AC11" i="18"/>
  <c r="AC20" i="18" s="1"/>
  <c r="AC16" i="18"/>
  <c r="AC19" i="18"/>
  <c r="AC17" i="18"/>
  <c r="AC18" i="18"/>
  <c r="AC15" i="18"/>
  <c r="AC14" i="18"/>
  <c r="AB37" i="18"/>
  <c r="AC27" i="18"/>
  <c r="AC35" i="18" s="1"/>
  <c r="AC33" i="18"/>
  <c r="AC32" i="18"/>
  <c r="AJ1" i="18" s="1"/>
  <c r="AC36" i="18"/>
  <c r="AC31" i="18"/>
  <c r="AC34" i="18"/>
  <c r="AC29" i="18"/>
  <c r="AC28" i="18"/>
  <c r="AB3" i="18"/>
  <c r="AB6" i="18" s="1"/>
  <c r="AB22" i="18"/>
  <c r="N20" i="9"/>
  <c r="Z4" i="4"/>
  <c r="N14" i="9"/>
  <c r="N13" i="9"/>
  <c r="Z11" i="4"/>
  <c r="Z8" i="4"/>
  <c r="Z9" i="4"/>
  <c r="Z10" i="4"/>
  <c r="AA2" i="4"/>
  <c r="O31" i="26" l="1"/>
  <c r="M32" i="26"/>
  <c r="O32" i="26" s="1"/>
  <c r="N33" i="26"/>
  <c r="N34" i="26" s="1"/>
  <c r="N35" i="26" s="1"/>
  <c r="N36" i="26" s="1"/>
  <c r="N37" i="26" s="1"/>
  <c r="N38" i="26" s="1"/>
  <c r="N39" i="26" s="1"/>
  <c r="N40" i="26" s="1"/>
  <c r="N41" i="26" s="1"/>
  <c r="N42" i="26" s="1"/>
  <c r="N43" i="26" s="1"/>
  <c r="N44" i="26" s="1"/>
  <c r="N45" i="26" s="1"/>
  <c r="N46" i="26" s="1"/>
  <c r="N47" i="26" s="1"/>
  <c r="N48" i="26" s="1"/>
  <c r="N49" i="26" s="1"/>
  <c r="N50" i="26" s="1"/>
  <c r="N51" i="26" s="1"/>
  <c r="N52" i="26" s="1"/>
  <c r="N53" i="26" s="1"/>
  <c r="N54" i="26" s="1"/>
  <c r="N55" i="26" s="1"/>
  <c r="N56" i="26" s="1"/>
  <c r="N57" i="26" s="1"/>
  <c r="N58" i="26" s="1"/>
  <c r="N59" i="26" s="1"/>
  <c r="N60" i="26" s="1"/>
  <c r="N61" i="26" s="1"/>
  <c r="N62" i="26" s="1"/>
  <c r="N63" i="26" s="1"/>
  <c r="N64" i="26" s="1"/>
  <c r="N65" i="26" s="1"/>
  <c r="N66" i="26" s="1"/>
  <c r="N67" i="26" s="1"/>
  <c r="N68" i="26" s="1"/>
  <c r="N69" i="26" s="1"/>
  <c r="N70" i="26" s="1"/>
  <c r="N71" i="26" s="1"/>
  <c r="N72" i="26" s="1"/>
  <c r="N73" i="26" s="1"/>
  <c r="N74" i="26" s="1"/>
  <c r="N75" i="26" s="1"/>
  <c r="N76" i="26" s="1"/>
  <c r="N77" i="26" s="1"/>
  <c r="N78" i="26" s="1"/>
  <c r="N79" i="26" s="1"/>
  <c r="N80" i="26" s="1"/>
  <c r="N81" i="26" s="1"/>
  <c r="N82" i="26" s="1"/>
  <c r="N83" i="26" s="1"/>
  <c r="N84" i="26" s="1"/>
  <c r="N85" i="26" s="1"/>
  <c r="N86" i="26" s="1"/>
  <c r="N87" i="26" s="1"/>
  <c r="N88" i="26" s="1"/>
  <c r="N89" i="26" s="1"/>
  <c r="N90" i="26" s="1"/>
  <c r="N91" i="26" s="1"/>
  <c r="N92" i="26" s="1"/>
  <c r="N93" i="26" s="1"/>
  <c r="N94" i="26" s="1"/>
  <c r="N95" i="26" s="1"/>
  <c r="N96" i="26" s="1"/>
  <c r="N97" i="26" s="1"/>
  <c r="N98" i="26" s="1"/>
  <c r="N99" i="26" s="1"/>
  <c r="N100" i="26" s="1"/>
  <c r="N101" i="26" s="1"/>
  <c r="N102" i="26" s="1"/>
  <c r="N103" i="26" s="1"/>
  <c r="N104" i="26" s="1"/>
  <c r="N105" i="26" s="1"/>
  <c r="N106" i="26" s="1"/>
  <c r="N107" i="26" s="1"/>
  <c r="N108" i="26" s="1"/>
  <c r="N109" i="26" s="1"/>
  <c r="N110" i="26" s="1"/>
  <c r="N111" i="26" s="1"/>
  <c r="N112" i="26" s="1"/>
  <c r="N113" i="26" s="1"/>
  <c r="N114" i="26" s="1"/>
  <c r="N115" i="26" s="1"/>
  <c r="N116" i="26" s="1"/>
  <c r="N117" i="26" s="1"/>
  <c r="N118" i="26" s="1"/>
  <c r="N119" i="26" s="1"/>
  <c r="N120" i="26" s="1"/>
  <c r="N121" i="26" s="1"/>
  <c r="N122" i="26" s="1"/>
  <c r="N123" i="26" s="1"/>
  <c r="N124" i="26" s="1"/>
  <c r="N125" i="26" s="1"/>
  <c r="N126" i="26" s="1"/>
  <c r="N127" i="26" s="1"/>
  <c r="N128" i="26" s="1"/>
  <c r="N129" i="26" s="1"/>
  <c r="N130" i="26" s="1"/>
  <c r="N131" i="26" s="1"/>
  <c r="N132" i="26" s="1"/>
  <c r="N133" i="26" s="1"/>
  <c r="N134" i="26" s="1"/>
  <c r="N135" i="26" s="1"/>
  <c r="N136" i="26" s="1"/>
  <c r="N137" i="26" s="1"/>
  <c r="N138" i="26" s="1"/>
  <c r="N139" i="26" s="1"/>
  <c r="N140" i="26" s="1"/>
  <c r="N141" i="26" s="1"/>
  <c r="N142" i="26" s="1"/>
  <c r="N143" i="26" s="1"/>
  <c r="N144" i="26" s="1"/>
  <c r="N145" i="26" s="1"/>
  <c r="N146" i="26" s="1"/>
  <c r="N147" i="26" s="1"/>
  <c r="N148" i="26" s="1"/>
  <c r="N149" i="26" s="1"/>
  <c r="N150" i="26" s="1"/>
  <c r="N151" i="26" s="1"/>
  <c r="N152" i="26" s="1"/>
  <c r="N153" i="26" s="1"/>
  <c r="N154" i="26" s="1"/>
  <c r="N155" i="26" s="1"/>
  <c r="N156" i="26" s="1"/>
  <c r="N157" i="26" s="1"/>
  <c r="N158" i="26" s="1"/>
  <c r="N159" i="26" s="1"/>
  <c r="N160" i="26" s="1"/>
  <c r="N161" i="26" s="1"/>
  <c r="N162" i="26" s="1"/>
  <c r="N163" i="26" s="1"/>
  <c r="N164" i="26" s="1"/>
  <c r="N165" i="26" s="1"/>
  <c r="N166" i="26" s="1"/>
  <c r="N167" i="26" s="1"/>
  <c r="N168" i="26" s="1"/>
  <c r="N169" i="26" s="1"/>
  <c r="N170" i="26" s="1"/>
  <c r="N171" i="26" s="1"/>
  <c r="N172" i="26" s="1"/>
  <c r="N173" i="26" s="1"/>
  <c r="N174" i="26" s="1"/>
  <c r="N175" i="26" s="1"/>
  <c r="N176" i="26" s="1"/>
  <c r="N177" i="26" s="1"/>
  <c r="N178" i="26" s="1"/>
  <c r="N179" i="26" s="1"/>
  <c r="N180" i="26" s="1"/>
  <c r="N181" i="26" s="1"/>
  <c r="N182" i="26" s="1"/>
  <c r="N183" i="26" s="1"/>
  <c r="N184" i="26" s="1"/>
  <c r="N185" i="26" s="1"/>
  <c r="N186" i="26" s="1"/>
  <c r="N187" i="26" s="1"/>
  <c r="N188" i="26" s="1"/>
  <c r="N189" i="26" s="1"/>
  <c r="N190" i="26" s="1"/>
  <c r="N191" i="26" s="1"/>
  <c r="N192" i="26" s="1"/>
  <c r="N193" i="26" s="1"/>
  <c r="N194" i="26" s="1"/>
  <c r="N195" i="26" s="1"/>
  <c r="N196" i="26" s="1"/>
  <c r="N197" i="26" s="1"/>
  <c r="N198" i="26" s="1"/>
  <c r="N199" i="26" s="1"/>
  <c r="N200" i="26" s="1"/>
  <c r="N201" i="26" s="1"/>
  <c r="N202" i="26" s="1"/>
  <c r="N203" i="26" s="1"/>
  <c r="N204" i="26" s="1"/>
  <c r="N205" i="26" s="1"/>
  <c r="N206" i="26" s="1"/>
  <c r="N207" i="26" s="1"/>
  <c r="N208" i="26" s="1"/>
  <c r="N209" i="26" s="1"/>
  <c r="N210" i="26" s="1"/>
  <c r="N211" i="26" s="1"/>
  <c r="N212" i="26" s="1"/>
  <c r="N213" i="26" s="1"/>
  <c r="N214" i="26" s="1"/>
  <c r="N215" i="26" s="1"/>
  <c r="N216" i="26" s="1"/>
  <c r="N217" i="26" s="1"/>
  <c r="N218" i="26" s="1"/>
  <c r="N219" i="26" s="1"/>
  <c r="N220" i="26" s="1"/>
  <c r="N221" i="26" s="1"/>
  <c r="N222" i="26" s="1"/>
  <c r="N223" i="26" s="1"/>
  <c r="N224" i="26" s="1"/>
  <c r="N225" i="26" s="1"/>
  <c r="N226" i="26" s="1"/>
  <c r="N227" i="26" s="1"/>
  <c r="N228" i="26" s="1"/>
  <c r="N229" i="26" s="1"/>
  <c r="N230" i="26" s="1"/>
  <c r="N231" i="26" s="1"/>
  <c r="N232" i="26" s="1"/>
  <c r="N233" i="26" s="1"/>
  <c r="N234" i="26" s="1"/>
  <c r="N235" i="26" s="1"/>
  <c r="N236" i="26" s="1"/>
  <c r="N237" i="26" s="1"/>
  <c r="N238" i="26" s="1"/>
  <c r="N239" i="26" s="1"/>
  <c r="N240" i="26" s="1"/>
  <c r="N241" i="26" s="1"/>
  <c r="N242" i="26" s="1"/>
  <c r="N243" i="26" s="1"/>
  <c r="N244" i="26" s="1"/>
  <c r="N245" i="26" s="1"/>
  <c r="N246" i="26" s="1"/>
  <c r="N247" i="26" s="1"/>
  <c r="N248" i="26" s="1"/>
  <c r="N249" i="26" s="1"/>
  <c r="N250" i="26" s="1"/>
  <c r="N251" i="26" s="1"/>
  <c r="N252" i="26" s="1"/>
  <c r="N253" i="26" s="1"/>
  <c r="N254" i="26" s="1"/>
  <c r="N255" i="26" s="1"/>
  <c r="N256" i="26" s="1"/>
  <c r="N257" i="26" s="1"/>
  <c r="N258" i="26" s="1"/>
  <c r="N259" i="26" s="1"/>
  <c r="N260" i="26" s="1"/>
  <c r="N261" i="26" s="1"/>
  <c r="N262" i="26" s="1"/>
  <c r="N263" i="26" s="1"/>
  <c r="N264" i="26" s="1"/>
  <c r="N265" i="26" s="1"/>
  <c r="N266" i="26" s="1"/>
  <c r="N267" i="26" s="1"/>
  <c r="N268" i="26" s="1"/>
  <c r="N269" i="26" s="1"/>
  <c r="N270" i="26" s="1"/>
  <c r="N271" i="26" s="1"/>
  <c r="N272" i="26" s="1"/>
  <c r="N273" i="26" s="1"/>
  <c r="N274" i="26" s="1"/>
  <c r="N275" i="26" s="1"/>
  <c r="N276" i="26" s="1"/>
  <c r="N277" i="26" s="1"/>
  <c r="N278" i="26" s="1"/>
  <c r="N279" i="26" s="1"/>
  <c r="N280" i="26" s="1"/>
  <c r="N281" i="26" s="1"/>
  <c r="N282" i="26" s="1"/>
  <c r="N283" i="26" s="1"/>
  <c r="N284" i="26" s="1"/>
  <c r="N285" i="26" s="1"/>
  <c r="N286" i="26" s="1"/>
  <c r="N287" i="26" s="1"/>
  <c r="N288" i="26" s="1"/>
  <c r="N289" i="26" s="1"/>
  <c r="N290" i="26" s="1"/>
  <c r="N291" i="26" s="1"/>
  <c r="N292" i="26" s="1"/>
  <c r="N293" i="26" s="1"/>
  <c r="N294" i="26" s="1"/>
  <c r="N295" i="26" s="1"/>
  <c r="N296" i="26" s="1"/>
  <c r="N297" i="26" s="1"/>
  <c r="N298" i="26" s="1"/>
  <c r="N299" i="26" s="1"/>
  <c r="N300" i="26" s="1"/>
  <c r="N301" i="26" s="1"/>
  <c r="N302" i="26" s="1"/>
  <c r="N303" i="26" s="1"/>
  <c r="N304" i="26" s="1"/>
  <c r="N305" i="26" s="1"/>
  <c r="N306" i="26" s="1"/>
  <c r="N307" i="26" s="1"/>
  <c r="N308" i="26" s="1"/>
  <c r="N309" i="26" s="1"/>
  <c r="N310" i="26" s="1"/>
  <c r="N311" i="26" s="1"/>
  <c r="N312" i="26" s="1"/>
  <c r="N313" i="26" s="1"/>
  <c r="N314" i="26" s="1"/>
  <c r="N315" i="26" s="1"/>
  <c r="N316" i="26" s="1"/>
  <c r="N317" i="26" s="1"/>
  <c r="N318" i="26" s="1"/>
  <c r="N319" i="26" s="1"/>
  <c r="N320" i="26" s="1"/>
  <c r="N321" i="26" s="1"/>
  <c r="N322" i="26" s="1"/>
  <c r="N323" i="26" s="1"/>
  <c r="N324" i="26" s="1"/>
  <c r="N325" i="26" s="1"/>
  <c r="N326" i="26" s="1"/>
  <c r="N327" i="26" s="1"/>
  <c r="N328" i="26" s="1"/>
  <c r="N329" i="26" s="1"/>
  <c r="N330" i="26" s="1"/>
  <c r="N331" i="26" s="1"/>
  <c r="N332" i="26" s="1"/>
  <c r="N333" i="26" s="1"/>
  <c r="N334" i="26" s="1"/>
  <c r="N335" i="26" s="1"/>
  <c r="N336" i="26" s="1"/>
  <c r="N337" i="26" s="1"/>
  <c r="N338" i="26" s="1"/>
  <c r="N339" i="26" s="1"/>
  <c r="N340" i="26" s="1"/>
  <c r="N341" i="26" s="1"/>
  <c r="N342" i="26" s="1"/>
  <c r="N343" i="26" s="1"/>
  <c r="N344" i="26" s="1"/>
  <c r="N345" i="26" s="1"/>
  <c r="N346" i="26" s="1"/>
  <c r="N347" i="26" s="1"/>
  <c r="N348" i="26" s="1"/>
  <c r="N349" i="26" s="1"/>
  <c r="N350" i="26" s="1"/>
  <c r="N351" i="26" s="1"/>
  <c r="N352" i="26" s="1"/>
  <c r="N353" i="26" s="1"/>
  <c r="N354" i="26" s="1"/>
  <c r="N355" i="26" s="1"/>
  <c r="N356" i="26" s="1"/>
  <c r="N357" i="26" s="1"/>
  <c r="N358" i="26" s="1"/>
  <c r="N359" i="26" s="1"/>
  <c r="N360" i="26" s="1"/>
  <c r="N361" i="26" s="1"/>
  <c r="N362" i="26" s="1"/>
  <c r="N363" i="26" s="1"/>
  <c r="N364" i="26" s="1"/>
  <c r="N365" i="26" s="1"/>
  <c r="N366" i="26" s="1"/>
  <c r="N367" i="26" s="1"/>
  <c r="N368" i="26" s="1"/>
  <c r="N369" i="26" s="1"/>
  <c r="N370" i="26" s="1"/>
  <c r="N371" i="26" s="1"/>
  <c r="N372" i="26" s="1"/>
  <c r="N373" i="26" s="1"/>
  <c r="N374" i="26" s="1"/>
  <c r="N375" i="26" s="1"/>
  <c r="N376" i="26" s="1"/>
  <c r="N377" i="26" s="1"/>
  <c r="N378" i="26" s="1"/>
  <c r="N379" i="26" s="1"/>
  <c r="N380" i="26" s="1"/>
  <c r="N381" i="26" s="1"/>
  <c r="N382" i="26" s="1"/>
  <c r="N383" i="26" s="1"/>
  <c r="N384" i="26" s="1"/>
  <c r="N385" i="26" s="1"/>
  <c r="N386" i="26" s="1"/>
  <c r="N387" i="26" s="1"/>
  <c r="N388" i="26" s="1"/>
  <c r="N389" i="26" s="1"/>
  <c r="N390" i="26" s="1"/>
  <c r="N391" i="26" s="1"/>
  <c r="N392" i="26" s="1"/>
  <c r="N393" i="26" s="1"/>
  <c r="N394" i="26" s="1"/>
  <c r="N395" i="26" s="1"/>
  <c r="N396" i="26" s="1"/>
  <c r="N397" i="26" s="1"/>
  <c r="N398" i="26" s="1"/>
  <c r="N399" i="26" s="1"/>
  <c r="N400" i="26" s="1"/>
  <c r="N401" i="26" s="1"/>
  <c r="N402" i="26" s="1"/>
  <c r="N403" i="26" s="1"/>
  <c r="N404" i="26" s="1"/>
  <c r="N405" i="26" s="1"/>
  <c r="N406" i="26" s="1"/>
  <c r="N407" i="26" s="1"/>
  <c r="N408" i="26" s="1"/>
  <c r="N409" i="26" s="1"/>
  <c r="N410" i="26" s="1"/>
  <c r="N411" i="26" s="1"/>
  <c r="N412" i="26" s="1"/>
  <c r="N413" i="26" s="1"/>
  <c r="N414" i="26" s="1"/>
  <c r="N415" i="26" s="1"/>
  <c r="N416" i="26" s="1"/>
  <c r="N417" i="26" s="1"/>
  <c r="N418" i="26" s="1"/>
  <c r="N419" i="26" s="1"/>
  <c r="N420" i="26" s="1"/>
  <c r="N421" i="26" s="1"/>
  <c r="N422" i="26" s="1"/>
  <c r="N423" i="26" s="1"/>
  <c r="N424" i="26" s="1"/>
  <c r="N425" i="26" s="1"/>
  <c r="N426" i="26" s="1"/>
  <c r="N427" i="26" s="1"/>
  <c r="N428" i="26" s="1"/>
  <c r="N429" i="26" s="1"/>
  <c r="N430" i="26" s="1"/>
  <c r="N431" i="26" s="1"/>
  <c r="N432" i="26" s="1"/>
  <c r="N433" i="26" s="1"/>
  <c r="N434" i="26" s="1"/>
  <c r="N435" i="26" s="1"/>
  <c r="N436" i="26" s="1"/>
  <c r="N437" i="26" s="1"/>
  <c r="N438" i="26" s="1"/>
  <c r="N439" i="26" s="1"/>
  <c r="N440" i="26" s="1"/>
  <c r="N441" i="26" s="1"/>
  <c r="N442" i="26" s="1"/>
  <c r="N443" i="26" s="1"/>
  <c r="N444" i="26" s="1"/>
  <c r="N445" i="26" s="1"/>
  <c r="N446" i="26" s="1"/>
  <c r="N447" i="26" s="1"/>
  <c r="N448" i="26" s="1"/>
  <c r="N449" i="26" s="1"/>
  <c r="N450" i="26" s="1"/>
  <c r="N451" i="26" s="1"/>
  <c r="N452" i="26" s="1"/>
  <c r="N453" i="26" s="1"/>
  <c r="N454" i="26" s="1"/>
  <c r="N455" i="26" s="1"/>
  <c r="N456" i="26" s="1"/>
  <c r="N457" i="26" s="1"/>
  <c r="N458" i="26" s="1"/>
  <c r="N459" i="26" s="1"/>
  <c r="N460" i="26" s="1"/>
  <c r="N461" i="26" s="1"/>
  <c r="N462" i="26" s="1"/>
  <c r="N463" i="26" s="1"/>
  <c r="N464" i="26" s="1"/>
  <c r="N465" i="26" s="1"/>
  <c r="N466" i="26" s="1"/>
  <c r="N467" i="26" s="1"/>
  <c r="N468" i="26" s="1"/>
  <c r="N469" i="26" s="1"/>
  <c r="N470" i="26" s="1"/>
  <c r="N471" i="26" s="1"/>
  <c r="N472" i="26" s="1"/>
  <c r="N473" i="26" s="1"/>
  <c r="N474" i="26" s="1"/>
  <c r="N475" i="26" s="1"/>
  <c r="N476" i="26" s="1"/>
  <c r="N477" i="26" s="1"/>
  <c r="N478" i="26" s="1"/>
  <c r="N479" i="26" s="1"/>
  <c r="N480" i="26" s="1"/>
  <c r="N481" i="26" s="1"/>
  <c r="N482" i="26" s="1"/>
  <c r="N483" i="26" s="1"/>
  <c r="N484" i="26" s="1"/>
  <c r="N485" i="26" s="1"/>
  <c r="N486" i="26" s="1"/>
  <c r="N487" i="26" s="1"/>
  <c r="N488" i="26" s="1"/>
  <c r="N489" i="26" s="1"/>
  <c r="N490" i="26" s="1"/>
  <c r="N491" i="26" s="1"/>
  <c r="N492" i="26" s="1"/>
  <c r="N493" i="26" s="1"/>
  <c r="N494" i="26" s="1"/>
  <c r="N495" i="26" s="1"/>
  <c r="N496" i="26" s="1"/>
  <c r="N497" i="26" s="1"/>
  <c r="N498" i="26" s="1"/>
  <c r="N499" i="26" s="1"/>
  <c r="N500" i="26" s="1"/>
  <c r="N501" i="26" s="1"/>
  <c r="N502" i="26" s="1"/>
  <c r="N503" i="26" s="1"/>
  <c r="N504" i="26" s="1"/>
  <c r="N505" i="26" s="1"/>
  <c r="N506" i="26" s="1"/>
  <c r="N507" i="26" s="1"/>
  <c r="N508" i="26" s="1"/>
  <c r="N509" i="26" s="1"/>
  <c r="N510" i="26" s="1"/>
  <c r="N511" i="26" s="1"/>
  <c r="N512" i="26" s="1"/>
  <c r="N513" i="26" s="1"/>
  <c r="N514" i="26" s="1"/>
  <c r="N515" i="26" s="1"/>
  <c r="N516" i="26" s="1"/>
  <c r="N517" i="26" s="1"/>
  <c r="N518" i="26" s="1"/>
  <c r="N519" i="26" s="1"/>
  <c r="N520" i="26" s="1"/>
  <c r="N521" i="26" s="1"/>
  <c r="N522" i="26" s="1"/>
  <c r="N523" i="26" s="1"/>
  <c r="N524" i="26" s="1"/>
  <c r="N525" i="26" s="1"/>
  <c r="N526" i="26" s="1"/>
  <c r="N527" i="26" s="1"/>
  <c r="N528" i="26" s="1"/>
  <c r="N529" i="26" s="1"/>
  <c r="N530" i="26" s="1"/>
  <c r="N531" i="26" s="1"/>
  <c r="N532" i="26" s="1"/>
  <c r="N533" i="26" s="1"/>
  <c r="N534" i="26" s="1"/>
  <c r="N535" i="26" s="1"/>
  <c r="N536" i="26" s="1"/>
  <c r="N537" i="26" s="1"/>
  <c r="N538" i="26" s="1"/>
  <c r="N539" i="26" s="1"/>
  <c r="N540" i="26" s="1"/>
  <c r="N541" i="26" s="1"/>
  <c r="N542" i="26" s="1"/>
  <c r="N543" i="26" s="1"/>
  <c r="N544" i="26" s="1"/>
  <c r="N545" i="26" s="1"/>
  <c r="N546" i="26" s="1"/>
  <c r="N547" i="26" s="1"/>
  <c r="N548" i="26" s="1"/>
  <c r="N549" i="26" s="1"/>
  <c r="N550" i="26" s="1"/>
  <c r="N551" i="26" s="1"/>
  <c r="N552" i="26" s="1"/>
  <c r="N553" i="26" s="1"/>
  <c r="N554" i="26" s="1"/>
  <c r="N555" i="26" s="1"/>
  <c r="N556" i="26" s="1"/>
  <c r="N557" i="26" s="1"/>
  <c r="N558" i="26" s="1"/>
  <c r="N559" i="26" s="1"/>
  <c r="N560" i="26" s="1"/>
  <c r="N561" i="26" s="1"/>
  <c r="N562" i="26" s="1"/>
  <c r="N563" i="26" s="1"/>
  <c r="N564" i="26" s="1"/>
  <c r="N565" i="26" s="1"/>
  <c r="N566" i="26" s="1"/>
  <c r="N567" i="26" s="1"/>
  <c r="N568" i="26" s="1"/>
  <c r="N569" i="26" s="1"/>
  <c r="N570" i="26" s="1"/>
  <c r="N571" i="26" s="1"/>
  <c r="N572" i="26" s="1"/>
  <c r="N573" i="26" s="1"/>
  <c r="N574" i="26" s="1"/>
  <c r="N575" i="26" s="1"/>
  <c r="N576" i="26" s="1"/>
  <c r="N577" i="26" s="1"/>
  <c r="N578" i="26" s="1"/>
  <c r="N579" i="26" s="1"/>
  <c r="N580" i="26" s="1"/>
  <c r="N581" i="26" s="1"/>
  <c r="N582" i="26" s="1"/>
  <c r="N583" i="26" s="1"/>
  <c r="N584" i="26" s="1"/>
  <c r="N585" i="26" s="1"/>
  <c r="N586" i="26" s="1"/>
  <c r="N587" i="26" s="1"/>
  <c r="N588" i="26" s="1"/>
  <c r="N589" i="26" s="1"/>
  <c r="N590" i="26" s="1"/>
  <c r="N591" i="26" s="1"/>
  <c r="N592" i="26" s="1"/>
  <c r="N593" i="26" s="1"/>
  <c r="N594" i="26" s="1"/>
  <c r="N595" i="26" s="1"/>
  <c r="N596" i="26" s="1"/>
  <c r="N597" i="26" s="1"/>
  <c r="N598" i="26" s="1"/>
  <c r="N599" i="26" s="1"/>
  <c r="N600" i="26" s="1"/>
  <c r="N601" i="26" s="1"/>
  <c r="N602" i="26" s="1"/>
  <c r="N603" i="26" s="1"/>
  <c r="N604" i="26" s="1"/>
  <c r="N605" i="26" s="1"/>
  <c r="N606" i="26" s="1"/>
  <c r="N607" i="26" s="1"/>
  <c r="N608" i="26" s="1"/>
  <c r="N609" i="26" s="1"/>
  <c r="N610" i="26" s="1"/>
  <c r="N611" i="26" s="1"/>
  <c r="N612" i="26" s="1"/>
  <c r="N613" i="26" s="1"/>
  <c r="N614" i="26" s="1"/>
  <c r="N615" i="26" s="1"/>
  <c r="N616" i="26" s="1"/>
  <c r="N617" i="26" s="1"/>
  <c r="N618" i="26" s="1"/>
  <c r="N619" i="26" s="1"/>
  <c r="N620" i="26" s="1"/>
  <c r="N621" i="26" s="1"/>
  <c r="N622" i="26" s="1"/>
  <c r="N623" i="26" s="1"/>
  <c r="N624" i="26" s="1"/>
  <c r="N625" i="26" s="1"/>
  <c r="N626" i="26" s="1"/>
  <c r="N627" i="26" s="1"/>
  <c r="N628" i="26" s="1"/>
  <c r="N629" i="26" s="1"/>
  <c r="N630" i="26" s="1"/>
  <c r="N631" i="26" s="1"/>
  <c r="N632" i="26" s="1"/>
  <c r="N633" i="26" s="1"/>
  <c r="N634" i="26" s="1"/>
  <c r="N635" i="26" s="1"/>
  <c r="N636" i="26" s="1"/>
  <c r="N637" i="26" s="1"/>
  <c r="N638" i="26" s="1"/>
  <c r="N639" i="26" s="1"/>
  <c r="N640" i="26" s="1"/>
  <c r="N641" i="26" s="1"/>
  <c r="N642" i="26" s="1"/>
  <c r="N643" i="26" s="1"/>
  <c r="N644" i="26" s="1"/>
  <c r="N645" i="26" s="1"/>
  <c r="N646" i="26" s="1"/>
  <c r="N647" i="26" s="1"/>
  <c r="N648" i="26" s="1"/>
  <c r="N649" i="26" s="1"/>
  <c r="N650" i="26" s="1"/>
  <c r="N651" i="26" s="1"/>
  <c r="N652" i="26" s="1"/>
  <c r="N653" i="26" s="1"/>
  <c r="N654" i="26" s="1"/>
  <c r="N655" i="26" s="1"/>
  <c r="N656" i="26" s="1"/>
  <c r="N657" i="26" s="1"/>
  <c r="N658" i="26" s="1"/>
  <c r="N659" i="26" s="1"/>
  <c r="N660" i="26" s="1"/>
  <c r="N661" i="26" s="1"/>
  <c r="N662" i="26" s="1"/>
  <c r="N663" i="26" s="1"/>
  <c r="N664" i="26" s="1"/>
  <c r="N665" i="26" s="1"/>
  <c r="N666" i="26" s="1"/>
  <c r="N667" i="26" s="1"/>
  <c r="N668" i="26" s="1"/>
  <c r="N669" i="26" s="1"/>
  <c r="N670" i="26" s="1"/>
  <c r="N671" i="26" s="1"/>
  <c r="N672" i="26" s="1"/>
  <c r="N673" i="26" s="1"/>
  <c r="N674" i="26" s="1"/>
  <c r="N675" i="26" s="1"/>
  <c r="N676" i="26" s="1"/>
  <c r="N677" i="26" s="1"/>
  <c r="N678" i="26" s="1"/>
  <c r="N679" i="26" s="1"/>
  <c r="N680" i="26" s="1"/>
  <c r="N681" i="26" s="1"/>
  <c r="N682" i="26" s="1"/>
  <c r="N683" i="26" s="1"/>
  <c r="N684" i="26" s="1"/>
  <c r="N685" i="26" s="1"/>
  <c r="N686" i="26" s="1"/>
  <c r="N687" i="26" s="1"/>
  <c r="N688" i="26" s="1"/>
  <c r="N689" i="26" s="1"/>
  <c r="N690" i="26" s="1"/>
  <c r="N691" i="26" s="1"/>
  <c r="N692" i="26" s="1"/>
  <c r="N693" i="26" s="1"/>
  <c r="N694" i="26" s="1"/>
  <c r="N695" i="26" s="1"/>
  <c r="N696" i="26" s="1"/>
  <c r="N697" i="26" s="1"/>
  <c r="N698" i="26" s="1"/>
  <c r="N699" i="26" s="1"/>
  <c r="N700" i="26" s="1"/>
  <c r="N701" i="26" s="1"/>
  <c r="N702" i="26" s="1"/>
  <c r="N703" i="26" s="1"/>
  <c r="N704" i="26" s="1"/>
  <c r="N705" i="26" s="1"/>
  <c r="N706" i="26" s="1"/>
  <c r="N707" i="26" s="1"/>
  <c r="N708" i="26" s="1"/>
  <c r="N709" i="26" s="1"/>
  <c r="N710" i="26" s="1"/>
  <c r="N711" i="26" s="1"/>
  <c r="N712" i="26" s="1"/>
  <c r="N713" i="26" s="1"/>
  <c r="N714" i="26" s="1"/>
  <c r="N715" i="26" s="1"/>
  <c r="N716" i="26" s="1"/>
  <c r="N717" i="26" s="1"/>
  <c r="N718" i="26" s="1"/>
  <c r="N719" i="26" s="1"/>
  <c r="N720" i="26" s="1"/>
  <c r="N721" i="26" s="1"/>
  <c r="N722" i="26" s="1"/>
  <c r="N723" i="26" s="1"/>
  <c r="N724" i="26" s="1"/>
  <c r="N725" i="26" s="1"/>
  <c r="N726" i="26" s="1"/>
  <c r="N727" i="26" s="1"/>
  <c r="N728" i="26" s="1"/>
  <c r="N729" i="26" s="1"/>
  <c r="N730" i="26" s="1"/>
  <c r="N731" i="26" s="1"/>
  <c r="N732" i="26" s="1"/>
  <c r="N733" i="26" s="1"/>
  <c r="N734" i="26" s="1"/>
  <c r="N735" i="26" s="1"/>
  <c r="N736" i="26" s="1"/>
  <c r="N737" i="26" s="1"/>
  <c r="N738" i="26" s="1"/>
  <c r="N739" i="26" s="1"/>
  <c r="N740" i="26" s="1"/>
  <c r="N741" i="26" s="1"/>
  <c r="N742" i="26" s="1"/>
  <c r="N743" i="26" s="1"/>
  <c r="N744" i="26" s="1"/>
  <c r="N745" i="26" s="1"/>
  <c r="N746" i="26" s="1"/>
  <c r="N747" i="26" s="1"/>
  <c r="N748" i="26" s="1"/>
  <c r="N749" i="26" s="1"/>
  <c r="N750" i="26" s="1"/>
  <c r="N751" i="26" s="1"/>
  <c r="N752" i="26" s="1"/>
  <c r="N753" i="26" s="1"/>
  <c r="N754" i="26" s="1"/>
  <c r="N755" i="26" s="1"/>
  <c r="N756" i="26" s="1"/>
  <c r="N757" i="26" s="1"/>
  <c r="N758" i="26" s="1"/>
  <c r="N759" i="26" s="1"/>
  <c r="N760" i="26" s="1"/>
  <c r="N761" i="26" s="1"/>
  <c r="N762" i="26" s="1"/>
  <c r="N763" i="26" s="1"/>
  <c r="N764" i="26" s="1"/>
  <c r="N765" i="26" s="1"/>
  <c r="N766" i="26" s="1"/>
  <c r="N767" i="26" s="1"/>
  <c r="N768" i="26" s="1"/>
  <c r="N769" i="26" s="1"/>
  <c r="N770" i="26" s="1"/>
  <c r="N771" i="26" s="1"/>
  <c r="N772" i="26" s="1"/>
  <c r="N773" i="26" s="1"/>
  <c r="N774" i="26" s="1"/>
  <c r="N775" i="26" s="1"/>
  <c r="N776" i="26" s="1"/>
  <c r="N777" i="26" s="1"/>
  <c r="N778" i="26" s="1"/>
  <c r="N779" i="26" s="1"/>
  <c r="N780" i="26" s="1"/>
  <c r="N781" i="26" s="1"/>
  <c r="N782" i="26" s="1"/>
  <c r="N783" i="26" s="1"/>
  <c r="N784" i="26" s="1"/>
  <c r="AD11" i="18"/>
  <c r="AD15" i="18"/>
  <c r="AD14" i="18"/>
  <c r="AD17" i="18"/>
  <c r="AD13" i="18"/>
  <c r="AD12" i="18"/>
  <c r="AC23" i="18"/>
  <c r="AC30" i="18"/>
  <c r="AC25" i="18"/>
  <c r="AC37" i="18"/>
  <c r="AC24" i="18"/>
  <c r="AC22" i="18"/>
  <c r="AD27" i="18"/>
  <c r="AD31" i="18" s="1"/>
  <c r="AD30" i="18"/>
  <c r="AD35" i="18"/>
  <c r="AD32" i="18"/>
  <c r="AK1" i="18" s="1"/>
  <c r="AD37" i="18"/>
  <c r="AD33" i="18"/>
  <c r="AD34" i="18"/>
  <c r="AD29" i="18"/>
  <c r="AD28" i="18"/>
  <c r="AC21" i="18"/>
  <c r="AC13" i="18"/>
  <c r="AC12" i="18"/>
  <c r="AD2" i="18"/>
  <c r="AD3" i="18" s="1"/>
  <c r="AD6" i="18" s="1"/>
  <c r="AD4" i="18"/>
  <c r="AA4" i="4"/>
  <c r="AA11" i="4"/>
  <c r="AA9" i="4"/>
  <c r="AA10" i="4"/>
  <c r="AA8" i="4"/>
  <c r="AB2" i="4"/>
  <c r="M33" i="26" l="1"/>
  <c r="AD16" i="18"/>
  <c r="AE11" i="18"/>
  <c r="AE15" i="18"/>
  <c r="AE16" i="18"/>
  <c r="AE19" i="18"/>
  <c r="AE20" i="18"/>
  <c r="AE12" i="18"/>
  <c r="AE13" i="18"/>
  <c r="AD18" i="18"/>
  <c r="AD36" i="18"/>
  <c r="AD19" i="18"/>
  <c r="AD20" i="18"/>
  <c r="AE27" i="18"/>
  <c r="AE31" i="18" s="1"/>
  <c r="AE32" i="18"/>
  <c r="AL1" i="18" s="1"/>
  <c r="AE37" i="18"/>
  <c r="AE30" i="18"/>
  <c r="AE35" i="18"/>
  <c r="AE36" i="18"/>
  <c r="AE33" i="18"/>
  <c r="AE29" i="18"/>
  <c r="AE28" i="18"/>
  <c r="AD21" i="18"/>
  <c r="AD25" i="18"/>
  <c r="AE2" i="18"/>
  <c r="AE3" i="18" s="1"/>
  <c r="AD24" i="18"/>
  <c r="AD23" i="18"/>
  <c r="AD22" i="18"/>
  <c r="N22" i="9"/>
  <c r="AB4" i="4"/>
  <c r="AB11" i="4"/>
  <c r="AB8" i="4"/>
  <c r="AB9" i="4"/>
  <c r="AB10" i="4"/>
  <c r="AC2" i="4"/>
  <c r="M34" i="26" l="1"/>
  <c r="O33" i="26"/>
  <c r="AE14" i="18"/>
  <c r="AF11" i="18"/>
  <c r="AF14" i="18" s="1"/>
  <c r="AF16" i="18"/>
  <c r="AF20" i="18"/>
  <c r="AF17" i="18"/>
  <c r="AF15" i="18"/>
  <c r="AF19" i="18"/>
  <c r="AF18" i="18"/>
  <c r="AF13" i="18"/>
  <c r="AE17" i="18"/>
  <c r="AE18" i="18"/>
  <c r="AE34" i="18"/>
  <c r="AE21" i="18"/>
  <c r="AE25" i="18"/>
  <c r="AF27" i="18"/>
  <c r="AF32" i="18" s="1"/>
  <c r="AM1" i="18" s="1"/>
  <c r="AF34" i="18"/>
  <c r="AF33" i="18"/>
  <c r="AF35" i="18"/>
  <c r="AF31" i="18"/>
  <c r="AF36" i="18"/>
  <c r="AF37" i="18"/>
  <c r="AF29" i="18"/>
  <c r="AF28" i="18"/>
  <c r="AE24" i="18"/>
  <c r="AE4" i="18"/>
  <c r="AE6" i="18" s="1"/>
  <c r="AE23" i="18"/>
  <c r="AE22" i="18"/>
  <c r="AF2" i="18"/>
  <c r="AF4" i="18" s="1"/>
  <c r="N23" i="9"/>
  <c r="AC4" i="4"/>
  <c r="AC11" i="4"/>
  <c r="AC9" i="4"/>
  <c r="AC10" i="4"/>
  <c r="AC8" i="4"/>
  <c r="AD2" i="4"/>
  <c r="O34" i="26" l="1"/>
  <c r="M35" i="26"/>
  <c r="O35" i="26" s="1"/>
  <c r="AG11" i="18"/>
  <c r="AG17" i="18" s="1"/>
  <c r="AG20" i="18"/>
  <c r="AG16" i="18"/>
  <c r="AG15" i="18"/>
  <c r="AG18" i="18"/>
  <c r="AG14" i="18"/>
  <c r="AG19" i="18"/>
  <c r="AG13" i="18"/>
  <c r="AG12" i="18"/>
  <c r="AF30" i="18"/>
  <c r="AG27" i="18"/>
  <c r="AG30" i="18" s="1"/>
  <c r="AG34" i="18"/>
  <c r="AG37" i="18"/>
  <c r="AG32" i="18"/>
  <c r="AN1" i="18" s="1"/>
  <c r="AG36" i="18"/>
  <c r="AG31" i="18"/>
  <c r="AG29" i="18"/>
  <c r="AG28" i="18"/>
  <c r="AF23" i="18"/>
  <c r="AF22" i="18"/>
  <c r="AF3" i="18"/>
  <c r="AF6" i="18" s="1"/>
  <c r="AG2" i="18"/>
  <c r="AG3" i="18" s="1"/>
  <c r="AF25" i="18"/>
  <c r="AF21" i="18"/>
  <c r="AF24" i="18"/>
  <c r="AF12" i="18"/>
  <c r="N24" i="9"/>
  <c r="AD4" i="4"/>
  <c r="N31" i="9"/>
  <c r="AD11" i="4"/>
  <c r="AD8" i="4"/>
  <c r="AD9" i="4"/>
  <c r="AD10" i="4"/>
  <c r="AE2" i="4"/>
  <c r="M36" i="26" l="1"/>
  <c r="AH11" i="18"/>
  <c r="AH15" i="18" s="1"/>
  <c r="AH17" i="18"/>
  <c r="AH19" i="18"/>
  <c r="AH20" i="18"/>
  <c r="AH14" i="18"/>
  <c r="AH18" i="18"/>
  <c r="AH16" i="18"/>
  <c r="AH13" i="18"/>
  <c r="AH12" i="18"/>
  <c r="AG22" i="18"/>
  <c r="AG4" i="18"/>
  <c r="AG6" i="18" s="1"/>
  <c r="AH2" i="18"/>
  <c r="AH3" i="18" s="1"/>
  <c r="AG24" i="18"/>
  <c r="AG33" i="18"/>
  <c r="AG23" i="18"/>
  <c r="AG25" i="18"/>
  <c r="AG35" i="18"/>
  <c r="AH27" i="18"/>
  <c r="AH28" i="18" s="1"/>
  <c r="AH35" i="18"/>
  <c r="AH34" i="18"/>
  <c r="AG21" i="18"/>
  <c r="AE4" i="4"/>
  <c r="N30" i="9"/>
  <c r="AE11" i="4"/>
  <c r="AE10" i="4"/>
  <c r="AE9" i="4"/>
  <c r="AE8" i="4"/>
  <c r="AF2" i="4"/>
  <c r="O36" i="26" l="1"/>
  <c r="M37" i="26"/>
  <c r="O37" i="26" s="1"/>
  <c r="AI11" i="18"/>
  <c r="AI16" i="18" s="1"/>
  <c r="AI17" i="18"/>
  <c r="AI20" i="18"/>
  <c r="AI19" i="18"/>
  <c r="AI18" i="18"/>
  <c r="AI13" i="18"/>
  <c r="AI12" i="18"/>
  <c r="AH37" i="18"/>
  <c r="AH33" i="18"/>
  <c r="AH32" i="18"/>
  <c r="AO1" i="18" s="1"/>
  <c r="AH25" i="18"/>
  <c r="AH24" i="18"/>
  <c r="AH29" i="18"/>
  <c r="AH23" i="18"/>
  <c r="AH4" i="18"/>
  <c r="AH6" i="18" s="1"/>
  <c r="AI2" i="18"/>
  <c r="AI3" i="18" s="1"/>
  <c r="AI6" i="18" s="1"/>
  <c r="AI4" i="18"/>
  <c r="AH22" i="18"/>
  <c r="AI27" i="18"/>
  <c r="AI34" i="18" s="1"/>
  <c r="AI32" i="18"/>
  <c r="AP1" i="18" s="1"/>
  <c r="AH36" i="18"/>
  <c r="AH31" i="18"/>
  <c r="AH21" i="18"/>
  <c r="AH30" i="18"/>
  <c r="AF4" i="4"/>
  <c r="N32" i="9"/>
  <c r="AF11" i="4"/>
  <c r="AF9" i="4"/>
  <c r="AF10" i="4"/>
  <c r="AF8" i="4"/>
  <c r="AG2" i="4"/>
  <c r="M38" i="26" l="1"/>
  <c r="O38" i="26" s="1"/>
  <c r="AI14" i="18"/>
  <c r="AJ2" i="18"/>
  <c r="AJ4" i="18" s="1"/>
  <c r="AJ3" i="18"/>
  <c r="AJ27" i="18"/>
  <c r="AJ31" i="18"/>
  <c r="AJ35" i="18"/>
  <c r="AJ30" i="18"/>
  <c r="AJ33" i="18"/>
  <c r="AJ37" i="18"/>
  <c r="AJ36" i="18"/>
  <c r="AJ32" i="18"/>
  <c r="AQ1" i="18" s="1"/>
  <c r="AJ34" i="18"/>
  <c r="AJ28" i="18"/>
  <c r="AJ29" i="18"/>
  <c r="AI15" i="18"/>
  <c r="AJ21" i="18"/>
  <c r="AJ11" i="18"/>
  <c r="AJ19" i="18" s="1"/>
  <c r="AJ18" i="18"/>
  <c r="AJ17" i="18"/>
  <c r="AJ15" i="18"/>
  <c r="AJ13" i="18"/>
  <c r="AJ12" i="18"/>
  <c r="AI37" i="18"/>
  <c r="AI25" i="18"/>
  <c r="AI29" i="18"/>
  <c r="AI24" i="18"/>
  <c r="AI33" i="18"/>
  <c r="AI23" i="18"/>
  <c r="AI22" i="18"/>
  <c r="AI28" i="18"/>
  <c r="AI21" i="18"/>
  <c r="AI36" i="18"/>
  <c r="AI30" i="18"/>
  <c r="AI31" i="18"/>
  <c r="AI35" i="18"/>
  <c r="N27" i="9"/>
  <c r="AG4" i="4"/>
  <c r="N33" i="9"/>
  <c r="AG11" i="4"/>
  <c r="AG9" i="4"/>
  <c r="AG10" i="4"/>
  <c r="AG8" i="4"/>
  <c r="AH2" i="4"/>
  <c r="I10" i="4"/>
  <c r="P12" i="4" s="1"/>
  <c r="Q12" i="4" s="1"/>
  <c r="R12" i="4" s="1"/>
  <c r="S12" i="4" s="1"/>
  <c r="T12" i="4" s="1"/>
  <c r="U12" i="4" s="1"/>
  <c r="V12" i="4" s="1"/>
  <c r="W12" i="4" s="1"/>
  <c r="X12" i="4" s="1"/>
  <c r="Y12" i="4" s="1"/>
  <c r="Z12" i="4" s="1"/>
  <c r="AA12" i="4" s="1"/>
  <c r="AB12" i="4" s="1"/>
  <c r="AC12" i="4" s="1"/>
  <c r="AD12" i="4" s="1"/>
  <c r="AE12" i="4" s="1"/>
  <c r="AF12" i="4" s="1"/>
  <c r="AG12" i="4" s="1"/>
  <c r="M39" i="26" l="1"/>
  <c r="M40" i="26" s="1"/>
  <c r="O40" i="26" s="1"/>
  <c r="AJ14" i="18"/>
  <c r="AK11" i="18"/>
  <c r="AK16" i="18" s="1"/>
  <c r="AK19" i="18"/>
  <c r="AK18" i="18"/>
  <c r="AK17" i="18"/>
  <c r="AK14" i="18"/>
  <c r="AK15" i="18"/>
  <c r="AK20" i="18"/>
  <c r="AK13" i="18"/>
  <c r="AK12" i="18"/>
  <c r="AJ20" i="18"/>
  <c r="AJ16" i="18"/>
  <c r="AJ25" i="18"/>
  <c r="AK27" i="18"/>
  <c r="AK36" i="18" s="1"/>
  <c r="AK37" i="18"/>
  <c r="AK33" i="18"/>
  <c r="AK35" i="18"/>
  <c r="AK32" i="18"/>
  <c r="AR1" i="18" s="1"/>
  <c r="AK34" i="18"/>
  <c r="AK30" i="18"/>
  <c r="AK28" i="18"/>
  <c r="AK29" i="18"/>
  <c r="AJ6" i="18"/>
  <c r="AJ24" i="18"/>
  <c r="AJ23" i="18"/>
  <c r="AJ22" i="18"/>
  <c r="AK2" i="18"/>
  <c r="AK4" i="18" s="1"/>
  <c r="N25" i="9"/>
  <c r="AH4" i="4"/>
  <c r="N34" i="9"/>
  <c r="AH11" i="4"/>
  <c r="AH8" i="4"/>
  <c r="AH10" i="4"/>
  <c r="AH9" i="4"/>
  <c r="AH12" i="4"/>
  <c r="AI2" i="4"/>
  <c r="P5" i="4"/>
  <c r="F27" i="1"/>
  <c r="F13" i="1"/>
  <c r="F14" i="1"/>
  <c r="F15" i="1"/>
  <c r="F25" i="1"/>
  <c r="F26" i="1"/>
  <c r="O39" i="26" l="1"/>
  <c r="M41" i="26"/>
  <c r="AL11" i="18"/>
  <c r="AL24" i="18" s="1"/>
  <c r="AL14" i="18"/>
  <c r="AL13" i="18"/>
  <c r="AL12" i="18"/>
  <c r="AK31" i="18"/>
  <c r="AK25" i="18"/>
  <c r="AK3" i="18"/>
  <c r="AK6" i="18" s="1"/>
  <c r="AK23" i="18"/>
  <c r="AL27" i="18"/>
  <c r="AL35" i="18" s="1"/>
  <c r="AL37" i="18"/>
  <c r="AL34" i="18"/>
  <c r="AL30" i="18"/>
  <c r="AL31" i="18"/>
  <c r="AL28" i="18"/>
  <c r="AL29" i="18"/>
  <c r="AK22" i="18"/>
  <c r="AL2" i="18"/>
  <c r="AK21" i="18"/>
  <c r="AK24" i="18"/>
  <c r="N29" i="9"/>
  <c r="F9" i="1"/>
  <c r="F28" i="1" s="1"/>
  <c r="AI4" i="4"/>
  <c r="N35" i="9"/>
  <c r="AI11" i="4"/>
  <c r="AI12" i="4"/>
  <c r="AI9" i="4"/>
  <c r="AI10" i="4"/>
  <c r="AI8" i="4"/>
  <c r="AJ2" i="4"/>
  <c r="O41" i="26" l="1"/>
  <c r="M42" i="26"/>
  <c r="AL15" i="18"/>
  <c r="AL18" i="18"/>
  <c r="AL4" i="18"/>
  <c r="AM2" i="18"/>
  <c r="AM4" i="18"/>
  <c r="AM3" i="18"/>
  <c r="AM6" i="18" s="1"/>
  <c r="AL20" i="18"/>
  <c r="AL32" i="18"/>
  <c r="AS1" i="18" s="1"/>
  <c r="AL19" i="18"/>
  <c r="AL36" i="18"/>
  <c r="AL16" i="18"/>
  <c r="AL17" i="18"/>
  <c r="AM27" i="18"/>
  <c r="AM33" i="18" s="1"/>
  <c r="AM37" i="18"/>
  <c r="AM31" i="18"/>
  <c r="AM36" i="18"/>
  <c r="AM30" i="18"/>
  <c r="AM35" i="18"/>
  <c r="AM28" i="18"/>
  <c r="AM29" i="18"/>
  <c r="AM21" i="18"/>
  <c r="AM22" i="18"/>
  <c r="AM23" i="18"/>
  <c r="AM24" i="18"/>
  <c r="AM25" i="18"/>
  <c r="AM11" i="18"/>
  <c r="AM14" i="18" s="1"/>
  <c r="AM17" i="18"/>
  <c r="AM20" i="18"/>
  <c r="AM15" i="18"/>
  <c r="AM16" i="18"/>
  <c r="AM18" i="18"/>
  <c r="AM12" i="18"/>
  <c r="AL33" i="18"/>
  <c r="AL23" i="18"/>
  <c r="AL22" i="18"/>
  <c r="AL25" i="18"/>
  <c r="AL3" i="18"/>
  <c r="AL6" i="18" s="1"/>
  <c r="AL21" i="18"/>
  <c r="AJ4" i="4"/>
  <c r="S3" i="4"/>
  <c r="S5" i="4" s="1"/>
  <c r="P15" i="4"/>
  <c r="N36" i="9"/>
  <c r="AJ11" i="4"/>
  <c r="AJ8" i="4"/>
  <c r="AJ9" i="4"/>
  <c r="AJ10" i="4"/>
  <c r="AJ12" i="4"/>
  <c r="AK2" i="4"/>
  <c r="O42" i="26" l="1"/>
  <c r="M43" i="26"/>
  <c r="AN11" i="18"/>
  <c r="AN18" i="18"/>
  <c r="AN20" i="18"/>
  <c r="AN16" i="18"/>
  <c r="AN15" i="18"/>
  <c r="AN19" i="18"/>
  <c r="AN17" i="18"/>
  <c r="AN13" i="18"/>
  <c r="AN12" i="18"/>
  <c r="AN32" i="18"/>
  <c r="AU1" i="18" s="1"/>
  <c r="AN37" i="18"/>
  <c r="AN27" i="18"/>
  <c r="AN36" i="18" s="1"/>
  <c r="AN31" i="18"/>
  <c r="AN34" i="18"/>
  <c r="AN30" i="18"/>
  <c r="AN33" i="18"/>
  <c r="AN35" i="18"/>
  <c r="AN29" i="18"/>
  <c r="AN28" i="18"/>
  <c r="AM13" i="18"/>
  <c r="AM34" i="18"/>
  <c r="AM19" i="18"/>
  <c r="AM32" i="18"/>
  <c r="AT1" i="18" s="1"/>
  <c r="AN2" i="18"/>
  <c r="AN4" i="18"/>
  <c r="AN3" i="18"/>
  <c r="AN6" i="18" s="1"/>
  <c r="AK4" i="4"/>
  <c r="T3" i="4"/>
  <c r="P17" i="4"/>
  <c r="P18" i="4"/>
  <c r="P16" i="4"/>
  <c r="Q16" i="4"/>
  <c r="Q29" i="4" s="1"/>
  <c r="P19" i="4"/>
  <c r="AK11" i="4"/>
  <c r="AK9" i="4"/>
  <c r="AK10" i="4"/>
  <c r="AK8" i="4"/>
  <c r="AK12" i="4"/>
  <c r="AL2" i="4"/>
  <c r="O43" i="26" l="1"/>
  <c r="M44" i="26"/>
  <c r="AN14" i="18"/>
  <c r="AO25" i="18"/>
  <c r="AO22" i="18"/>
  <c r="AO11" i="18"/>
  <c r="AO15" i="18"/>
  <c r="AO18" i="18"/>
  <c r="AO19" i="18"/>
  <c r="AO20" i="18"/>
  <c r="AO14" i="18"/>
  <c r="AO16" i="18"/>
  <c r="AO12" i="18"/>
  <c r="AO13" i="18"/>
  <c r="AO2" i="18"/>
  <c r="AN24" i="18"/>
  <c r="AN25" i="18"/>
  <c r="AN23" i="18"/>
  <c r="AN22" i="18"/>
  <c r="AO27" i="18"/>
  <c r="AO37" i="18"/>
  <c r="AO30" i="18"/>
  <c r="AO34" i="18"/>
  <c r="AO35" i="18"/>
  <c r="AO31" i="18"/>
  <c r="AO36" i="18"/>
  <c r="AO33" i="18"/>
  <c r="AO28" i="18"/>
  <c r="AO29" i="18"/>
  <c r="AN21" i="18"/>
  <c r="T5" i="4"/>
  <c r="U3" i="4"/>
  <c r="U5" i="4" s="1"/>
  <c r="AL4" i="4"/>
  <c r="Q15" i="4"/>
  <c r="Q28" i="4" s="1"/>
  <c r="Q17" i="4"/>
  <c r="Q30" i="4" s="1"/>
  <c r="R18" i="4"/>
  <c r="Q19" i="4"/>
  <c r="Q18" i="4"/>
  <c r="Q31" i="4" s="1"/>
  <c r="N37" i="9"/>
  <c r="R16" i="4"/>
  <c r="R29" i="4" s="1"/>
  <c r="R19" i="4"/>
  <c r="S18" i="4"/>
  <c r="R17" i="4"/>
  <c r="R15" i="4"/>
  <c r="N41" i="9"/>
  <c r="AL11" i="4"/>
  <c r="AL12" i="4"/>
  <c r="AL10" i="4"/>
  <c r="AL8" i="4"/>
  <c r="AL9" i="4"/>
  <c r="AM2" i="4"/>
  <c r="O44" i="26" l="1"/>
  <c r="M45" i="26"/>
  <c r="AP2" i="18"/>
  <c r="AP4" i="18"/>
  <c r="AP3" i="18"/>
  <c r="AP6" i="18" s="1"/>
  <c r="AO32" i="18"/>
  <c r="AV1" i="18" s="1"/>
  <c r="AP27" i="18"/>
  <c r="AP31" i="18" s="1"/>
  <c r="AP35" i="18"/>
  <c r="AP36" i="18"/>
  <c r="AP37" i="18"/>
  <c r="AP33" i="18"/>
  <c r="AP30" i="18"/>
  <c r="AP34" i="18"/>
  <c r="AP29" i="18"/>
  <c r="AP28" i="18"/>
  <c r="AO17" i="18"/>
  <c r="AP23" i="18"/>
  <c r="AP21" i="18"/>
  <c r="AP25" i="18"/>
  <c r="AP22" i="18"/>
  <c r="AP11" i="18"/>
  <c r="AP16" i="18"/>
  <c r="AP15" i="18"/>
  <c r="AP19" i="18"/>
  <c r="AP14" i="18"/>
  <c r="AP20" i="18"/>
  <c r="AP18" i="18"/>
  <c r="AP12" i="18"/>
  <c r="AP13" i="18"/>
  <c r="AO24" i="18"/>
  <c r="AO21" i="18"/>
  <c r="AO3" i="18"/>
  <c r="AO23" i="18"/>
  <c r="AO4" i="18"/>
  <c r="AM4" i="4"/>
  <c r="V3" i="4"/>
  <c r="V5" i="4" s="1"/>
  <c r="R31" i="4"/>
  <c r="S31" i="4" s="1"/>
  <c r="R30" i="4"/>
  <c r="R28" i="4"/>
  <c r="Q33" i="4"/>
  <c r="T18" i="4"/>
  <c r="S17" i="4"/>
  <c r="N26" i="9"/>
  <c r="S16" i="4"/>
  <c r="S29" i="4" s="1"/>
  <c r="S19" i="4"/>
  <c r="S15" i="4"/>
  <c r="N39" i="9"/>
  <c r="AM11" i="4"/>
  <c r="AM10" i="4"/>
  <c r="AM8" i="4"/>
  <c r="AM12" i="4"/>
  <c r="AM9" i="4"/>
  <c r="AN2" i="4"/>
  <c r="M46" i="26" l="1"/>
  <c r="O45" i="26"/>
  <c r="AQ11" i="18"/>
  <c r="AQ20" i="18"/>
  <c r="AQ17" i="18"/>
  <c r="AQ15" i="18"/>
  <c r="AQ14" i="18"/>
  <c r="AQ16" i="18"/>
  <c r="AQ18" i="18"/>
  <c r="AQ19" i="18"/>
  <c r="AQ12" i="18"/>
  <c r="AQ13" i="18"/>
  <c r="AP17" i="18"/>
  <c r="AP32" i="18"/>
  <c r="AW1" i="18" s="1"/>
  <c r="AQ27" i="18"/>
  <c r="AQ33" i="18" s="1"/>
  <c r="AQ37" i="18"/>
  <c r="AQ30" i="18"/>
  <c r="AQ34" i="18"/>
  <c r="AQ32" i="18"/>
  <c r="AX1" i="18" s="1"/>
  <c r="AQ29" i="18"/>
  <c r="AQ28" i="18"/>
  <c r="AO6" i="18"/>
  <c r="AP24" i="18"/>
  <c r="AQ2" i="18"/>
  <c r="AQ3" i="18" s="1"/>
  <c r="AQ6" i="18" s="1"/>
  <c r="AQ4" i="18"/>
  <c r="S28" i="4"/>
  <c r="AN4" i="4"/>
  <c r="W3" i="4"/>
  <c r="W5" i="4" s="1"/>
  <c r="R33" i="4"/>
  <c r="S30" i="4"/>
  <c r="T31" i="4"/>
  <c r="U18" i="4"/>
  <c r="T17" i="4"/>
  <c r="T16" i="4"/>
  <c r="T29" i="4" s="1"/>
  <c r="T19" i="4"/>
  <c r="T15" i="4"/>
  <c r="N28" i="9"/>
  <c r="AN11" i="4"/>
  <c r="AN9" i="4"/>
  <c r="AN8" i="4"/>
  <c r="AN12" i="4"/>
  <c r="AN10" i="4"/>
  <c r="AO2" i="4"/>
  <c r="M47" i="26" l="1"/>
  <c r="O46" i="26"/>
  <c r="AR2" i="18"/>
  <c r="AR3" i="18" s="1"/>
  <c r="AR11" i="18"/>
  <c r="AR18" i="18" s="1"/>
  <c r="AR19" i="18"/>
  <c r="AR15" i="18"/>
  <c r="AR17" i="18"/>
  <c r="AR16" i="18"/>
  <c r="AR14" i="18"/>
  <c r="AR20" i="18"/>
  <c r="AR12" i="18"/>
  <c r="AQ31" i="18"/>
  <c r="AQ24" i="18"/>
  <c r="AQ35" i="18"/>
  <c r="AQ22" i="18"/>
  <c r="AQ25" i="18"/>
  <c r="AQ36" i="18"/>
  <c r="AR27" i="18"/>
  <c r="AR33" i="18" s="1"/>
  <c r="AR36" i="18"/>
  <c r="AR37" i="18"/>
  <c r="AR30" i="18"/>
  <c r="AR34" i="18"/>
  <c r="AR32" i="18"/>
  <c r="AY1" i="18" s="1"/>
  <c r="AR31" i="18"/>
  <c r="AR29" i="18"/>
  <c r="AQ21" i="18"/>
  <c r="AQ23" i="18"/>
  <c r="S33" i="4"/>
  <c r="T28" i="4"/>
  <c r="AO4" i="4"/>
  <c r="X3" i="4"/>
  <c r="X5" i="4" s="1"/>
  <c r="T30" i="4"/>
  <c r="V18" i="4"/>
  <c r="U31" i="4"/>
  <c r="U15" i="4"/>
  <c r="N40" i="9"/>
  <c r="N38" i="9"/>
  <c r="U19" i="4"/>
  <c r="U17" i="4"/>
  <c r="U16" i="4"/>
  <c r="U29" i="4" s="1"/>
  <c r="AO11" i="4"/>
  <c r="AO8" i="4"/>
  <c r="AO9" i="4"/>
  <c r="AO10" i="4"/>
  <c r="AO12" i="4"/>
  <c r="AP2" i="4"/>
  <c r="M48" i="26" l="1"/>
  <c r="O47" i="26"/>
  <c r="AR35" i="18"/>
  <c r="AS27" i="18"/>
  <c r="AS36" i="18" s="1"/>
  <c r="AS34" i="18"/>
  <c r="AS35" i="18"/>
  <c r="AS30" i="18"/>
  <c r="AS33" i="18"/>
  <c r="AS29" i="18"/>
  <c r="AS28" i="18"/>
  <c r="AS25" i="18"/>
  <c r="AS23" i="18"/>
  <c r="AS11" i="18"/>
  <c r="AS16" i="18" s="1"/>
  <c r="AS14" i="18"/>
  <c r="AS12" i="18"/>
  <c r="AS13" i="18"/>
  <c r="AR24" i="18"/>
  <c r="AR22" i="18"/>
  <c r="AR23" i="18"/>
  <c r="AR25" i="18"/>
  <c r="AR21" i="18"/>
  <c r="AR28" i="18"/>
  <c r="AR13" i="18"/>
  <c r="AR4" i="18"/>
  <c r="AR6" i="18" s="1"/>
  <c r="AS2" i="18"/>
  <c r="AS3" i="18"/>
  <c r="T33" i="4"/>
  <c r="U28" i="4"/>
  <c r="AP4" i="4"/>
  <c r="Y3" i="4"/>
  <c r="Y5" i="4" s="1"/>
  <c r="U30" i="4"/>
  <c r="W18" i="4"/>
  <c r="V31" i="4"/>
  <c r="V16" i="4"/>
  <c r="V29" i="4" s="1"/>
  <c r="V17" i="4"/>
  <c r="V19" i="4"/>
  <c r="V15" i="4"/>
  <c r="N8" i="9"/>
  <c r="N43" i="9"/>
  <c r="N21" i="9"/>
  <c r="AP11" i="4"/>
  <c r="AP12" i="4"/>
  <c r="AP9" i="4"/>
  <c r="AP10" i="4"/>
  <c r="AP8" i="4"/>
  <c r="AQ2" i="4"/>
  <c r="O48" i="26" l="1"/>
  <c r="M49" i="26"/>
  <c r="AS21" i="18"/>
  <c r="AS22" i="18"/>
  <c r="AS15" i="18"/>
  <c r="AS19" i="18"/>
  <c r="AS20" i="18"/>
  <c r="AS31" i="18"/>
  <c r="AT27" i="18"/>
  <c r="AT30" i="18"/>
  <c r="AT32" i="18"/>
  <c r="BA1" i="18" s="1"/>
  <c r="AT33" i="18"/>
  <c r="AT34" i="18"/>
  <c r="AT36" i="18"/>
  <c r="AT31" i="18"/>
  <c r="AT35" i="18"/>
  <c r="AT29" i="18"/>
  <c r="AT28" i="18"/>
  <c r="AT2" i="18"/>
  <c r="AT3" i="18" s="1"/>
  <c r="AS18" i="18"/>
  <c r="AS32" i="18"/>
  <c r="AZ1" i="18" s="1"/>
  <c r="AS4" i="18"/>
  <c r="AS6" i="18" s="1"/>
  <c r="AS37" i="18"/>
  <c r="AS17" i="18"/>
  <c r="AT11" i="18"/>
  <c r="AT15" i="18"/>
  <c r="AT17" i="18"/>
  <c r="AT20" i="18"/>
  <c r="AT18" i="18"/>
  <c r="AS24" i="18"/>
  <c r="V28" i="4"/>
  <c r="U33" i="4"/>
  <c r="AQ4" i="4"/>
  <c r="Z3" i="4"/>
  <c r="Z5" i="4" s="1"/>
  <c r="V30" i="4"/>
  <c r="W16" i="4"/>
  <c r="W29" i="4" s="1"/>
  <c r="W15" i="4"/>
  <c r="X18" i="4"/>
  <c r="W17" i="4"/>
  <c r="W19" i="4"/>
  <c r="W31" i="4"/>
  <c r="Q8" i="9"/>
  <c r="O8" i="9"/>
  <c r="Q7" i="9"/>
  <c r="O7" i="9"/>
  <c r="O13" i="9"/>
  <c r="O9" i="9"/>
  <c r="Q10" i="9"/>
  <c r="O12" i="9"/>
  <c r="O14" i="9"/>
  <c r="Q11" i="9"/>
  <c r="Q16" i="9"/>
  <c r="O10" i="9"/>
  <c r="O11" i="9"/>
  <c r="Q13" i="9"/>
  <c r="Q14" i="9"/>
  <c r="O16" i="9"/>
  <c r="Q15" i="9"/>
  <c r="Q12" i="9"/>
  <c r="O15" i="9"/>
  <c r="Q9" i="9"/>
  <c r="AQ11" i="4"/>
  <c r="AQ12" i="4"/>
  <c r="AQ10" i="4"/>
  <c r="AQ8" i="4"/>
  <c r="AQ9" i="4"/>
  <c r="AR2" i="4"/>
  <c r="M50" i="26" l="1"/>
  <c r="O49" i="26"/>
  <c r="AU11" i="18"/>
  <c r="AU18" i="18" s="1"/>
  <c r="AU20" i="18"/>
  <c r="AU15" i="18"/>
  <c r="AU19" i="18"/>
  <c r="AU13" i="18"/>
  <c r="AU12" i="18"/>
  <c r="AT24" i="18"/>
  <c r="AT25" i="18"/>
  <c r="AT21" i="18"/>
  <c r="AT23" i="18"/>
  <c r="AT22" i="18"/>
  <c r="AT13" i="18"/>
  <c r="AT37" i="18"/>
  <c r="AU27" i="18"/>
  <c r="AU34" i="18" s="1"/>
  <c r="AU30" i="18"/>
  <c r="AU32" i="18"/>
  <c r="BB1" i="18" s="1"/>
  <c r="AU37" i="18"/>
  <c r="AU36" i="18"/>
  <c r="AU33" i="18"/>
  <c r="AU35" i="18"/>
  <c r="AU29" i="18"/>
  <c r="AU28" i="18"/>
  <c r="AT12" i="18"/>
  <c r="AT14" i="18"/>
  <c r="AT19" i="18"/>
  <c r="AT16" i="18"/>
  <c r="AT4" i="18"/>
  <c r="AT6" i="18" s="1"/>
  <c r="AU3" i="18"/>
  <c r="AU2" i="18"/>
  <c r="V33" i="4"/>
  <c r="W28" i="4"/>
  <c r="W30" i="4"/>
  <c r="AR4" i="4"/>
  <c r="AA3" i="4"/>
  <c r="AA5" i="4" s="1"/>
  <c r="X31" i="4"/>
  <c r="Y18" i="4"/>
  <c r="X19" i="4"/>
  <c r="X15" i="4"/>
  <c r="X17" i="4"/>
  <c r="X16" i="4"/>
  <c r="X29" i="4" s="1"/>
  <c r="P7" i="9"/>
  <c r="R7" i="9"/>
  <c r="P8" i="9"/>
  <c r="R8" i="9"/>
  <c r="P15" i="9"/>
  <c r="R14" i="9"/>
  <c r="R16" i="9"/>
  <c r="P12" i="9"/>
  <c r="R11" i="9"/>
  <c r="R10" i="9"/>
  <c r="R15" i="9"/>
  <c r="R13" i="9"/>
  <c r="P9" i="9"/>
  <c r="P16" i="9"/>
  <c r="P10" i="9"/>
  <c r="P14" i="9"/>
  <c r="P13" i="9"/>
  <c r="R12" i="9"/>
  <c r="P11" i="9"/>
  <c r="R9" i="9"/>
  <c r="Y15" i="4"/>
  <c r="Z18" i="4"/>
  <c r="AR11" i="4"/>
  <c r="AR9" i="4"/>
  <c r="AR10" i="4"/>
  <c r="AR12" i="4"/>
  <c r="AR8" i="4"/>
  <c r="AS2" i="4"/>
  <c r="O50" i="26" l="1"/>
  <c r="M51" i="26"/>
  <c r="AU16" i="18"/>
  <c r="AV11" i="18"/>
  <c r="AV15" i="18" s="1"/>
  <c r="AV14" i="18"/>
  <c r="AV16" i="18"/>
  <c r="AV19" i="18"/>
  <c r="AV20" i="18"/>
  <c r="AV17" i="18"/>
  <c r="AV18" i="18"/>
  <c r="AV13" i="18"/>
  <c r="AV12" i="18"/>
  <c r="AU17" i="18"/>
  <c r="AU4" i="18"/>
  <c r="AV2" i="18"/>
  <c r="AV3" i="18" s="1"/>
  <c r="AU31" i="18"/>
  <c r="AV27" i="18"/>
  <c r="AV34" i="18" s="1"/>
  <c r="AV32" i="18"/>
  <c r="BC1" i="18" s="1"/>
  <c r="AV33" i="18"/>
  <c r="AV30" i="18"/>
  <c r="AV36" i="18"/>
  <c r="AV31" i="18"/>
  <c r="AV37" i="18"/>
  <c r="AV29" i="18"/>
  <c r="AV28" i="18"/>
  <c r="AU14" i="18"/>
  <c r="AU6" i="18"/>
  <c r="AU25" i="18"/>
  <c r="AU21" i="18"/>
  <c r="AU24" i="18"/>
  <c r="AU23" i="18"/>
  <c r="AU22" i="18"/>
  <c r="W33" i="4"/>
  <c r="X28" i="4"/>
  <c r="Y28" i="4" s="1"/>
  <c r="X30" i="4"/>
  <c r="AS4" i="4"/>
  <c r="Y31" i="4"/>
  <c r="Z31" i="4" s="1"/>
  <c r="AB3" i="4"/>
  <c r="AB5" i="4" s="1"/>
  <c r="Y19" i="4"/>
  <c r="Y16" i="4"/>
  <c r="Y29" i="4" s="1"/>
  <c r="Y17" i="4"/>
  <c r="AS11" i="4"/>
  <c r="AS12" i="4"/>
  <c r="AS8" i="4"/>
  <c r="AS9" i="4"/>
  <c r="AS10" i="4"/>
  <c r="AT2" i="4"/>
  <c r="Z17" i="4"/>
  <c r="Z16" i="4"/>
  <c r="Z15" i="4"/>
  <c r="Z19" i="4"/>
  <c r="M52" i="26" l="1"/>
  <c r="O51" i="26"/>
  <c r="AW11" i="18"/>
  <c r="AW19" i="18" s="1"/>
  <c r="AW15" i="18"/>
  <c r="AW18" i="18"/>
  <c r="AW14" i="18"/>
  <c r="AW16" i="18"/>
  <c r="AW17" i="18"/>
  <c r="AW20" i="18"/>
  <c r="AW13" i="18"/>
  <c r="AW12" i="18"/>
  <c r="AV35" i="18"/>
  <c r="AW27" i="18"/>
  <c r="AW37" i="18" s="1"/>
  <c r="AW30" i="18"/>
  <c r="AW29" i="18"/>
  <c r="AW28" i="18"/>
  <c r="AV24" i="18"/>
  <c r="AV23" i="18"/>
  <c r="AV22" i="18"/>
  <c r="AV4" i="18"/>
  <c r="AV6" i="18" s="1"/>
  <c r="AW2" i="18"/>
  <c r="AV25" i="18"/>
  <c r="AV21" i="18"/>
  <c r="X33" i="4"/>
  <c r="Y30" i="4"/>
  <c r="Z30" i="4" s="1"/>
  <c r="AT4" i="4"/>
  <c r="AA18" i="4"/>
  <c r="AA31" i="4" s="1"/>
  <c r="AC3" i="4"/>
  <c r="AC5" i="4" s="1"/>
  <c r="Z28" i="4"/>
  <c r="AT11" i="4"/>
  <c r="AT10" i="4"/>
  <c r="AT8" i="4"/>
  <c r="AT12" i="4"/>
  <c r="AT9" i="4"/>
  <c r="AU2" i="4"/>
  <c r="Z29" i="4"/>
  <c r="AA17" i="4"/>
  <c r="AA16" i="4"/>
  <c r="AA19" i="4"/>
  <c r="AA15" i="4"/>
  <c r="O52" i="26" l="1"/>
  <c r="M53" i="26"/>
  <c r="AW32" i="18"/>
  <c r="BD1" i="18" s="1"/>
  <c r="AX27" i="18"/>
  <c r="AX32" i="18" s="1"/>
  <c r="BE1" i="18" s="1"/>
  <c r="AX35" i="18"/>
  <c r="AX36" i="18"/>
  <c r="AX31" i="18"/>
  <c r="AX34" i="18"/>
  <c r="AX33" i="18"/>
  <c r="AX30" i="18"/>
  <c r="AX37" i="18"/>
  <c r="AX29" i="18"/>
  <c r="AX28" i="18"/>
  <c r="AX21" i="18"/>
  <c r="AX22" i="18"/>
  <c r="AX24" i="18"/>
  <c r="AX25" i="18"/>
  <c r="AX23" i="18"/>
  <c r="AX11" i="18"/>
  <c r="AX14" i="18" s="1"/>
  <c r="AX19" i="18"/>
  <c r="AX16" i="18"/>
  <c r="AX17" i="18"/>
  <c r="AX18" i="18"/>
  <c r="AX20" i="18"/>
  <c r="AX13" i="18"/>
  <c r="AX12" i="18"/>
  <c r="AW31" i="18"/>
  <c r="AW23" i="18"/>
  <c r="AW3" i="18"/>
  <c r="AX2" i="18"/>
  <c r="AX4" i="18"/>
  <c r="AW33" i="18"/>
  <c r="AW22" i="18"/>
  <c r="AW34" i="18"/>
  <c r="AW24" i="18"/>
  <c r="AW36" i="18"/>
  <c r="AW25" i="18"/>
  <c r="AW35" i="18"/>
  <c r="AW21" i="18"/>
  <c r="AW4" i="18"/>
  <c r="D6" i="2"/>
  <c r="Y33" i="4"/>
  <c r="AU4" i="4"/>
  <c r="AB18" i="4"/>
  <c r="AB31" i="4" s="1"/>
  <c r="AD3" i="4"/>
  <c r="AD5" i="4" s="1"/>
  <c r="AA30" i="4"/>
  <c r="Z33" i="4"/>
  <c r="AA28" i="4"/>
  <c r="AU11" i="4"/>
  <c r="AU9" i="4"/>
  <c r="AU12" i="4"/>
  <c r="AU10" i="4"/>
  <c r="AU8" i="4"/>
  <c r="AV2" i="4"/>
  <c r="AA29" i="4"/>
  <c r="AB17" i="4"/>
  <c r="AB15" i="4"/>
  <c r="AB16" i="4"/>
  <c r="AB19" i="4"/>
  <c r="O53" i="26" l="1"/>
  <c r="M54" i="26"/>
  <c r="AX3" i="18"/>
  <c r="AX6" i="18" s="1"/>
  <c r="AY2" i="18"/>
  <c r="AY4" i="18"/>
  <c r="AY3" i="18"/>
  <c r="AY6" i="18" s="1"/>
  <c r="AW6" i="18"/>
  <c r="AX15" i="18"/>
  <c r="AY11" i="18"/>
  <c r="AY14" i="18" s="1"/>
  <c r="AY18" i="18"/>
  <c r="AY27" i="18"/>
  <c r="AY32" i="18" s="1"/>
  <c r="BF1" i="18" s="1"/>
  <c r="AY35" i="18"/>
  <c r="AY28" i="18"/>
  <c r="AV4" i="4"/>
  <c r="AC18" i="4"/>
  <c r="AC31" i="4" s="1"/>
  <c r="AE3" i="4"/>
  <c r="AE5" i="4" s="1"/>
  <c r="AB30" i="4"/>
  <c r="AB28" i="4"/>
  <c r="AA33" i="4"/>
  <c r="AV11" i="4"/>
  <c r="AV8" i="4"/>
  <c r="AV10" i="4"/>
  <c r="AV12" i="4"/>
  <c r="AV9" i="4"/>
  <c r="AW2" i="4"/>
  <c r="AB29" i="4"/>
  <c r="AC19" i="4"/>
  <c r="AC17" i="4"/>
  <c r="AC16" i="4"/>
  <c r="AC15" i="4"/>
  <c r="O54" i="26" l="1"/>
  <c r="M55" i="26"/>
  <c r="AY36" i="18"/>
  <c r="AZ11" i="18"/>
  <c r="AZ14" i="18" s="1"/>
  <c r="AZ12" i="18"/>
  <c r="AZ15" i="18"/>
  <c r="AZ13" i="18"/>
  <c r="AZ17" i="18"/>
  <c r="AZ18" i="18"/>
  <c r="AZ20" i="18"/>
  <c r="AY30" i="18"/>
  <c r="AY20" i="18"/>
  <c r="AY34" i="18"/>
  <c r="AY25" i="18"/>
  <c r="AY33" i="18"/>
  <c r="AY24" i="18"/>
  <c r="AY37" i="18"/>
  <c r="AY23" i="18"/>
  <c r="AY31" i="18"/>
  <c r="AY22" i="18"/>
  <c r="AY21" i="18"/>
  <c r="AY12" i="18"/>
  <c r="AZ27" i="18"/>
  <c r="AZ34" i="18"/>
  <c r="AZ29" i="18"/>
  <c r="AZ30" i="18"/>
  <c r="AY17" i="18"/>
  <c r="AY19" i="18"/>
  <c r="AZ2" i="18"/>
  <c r="AY13" i="18"/>
  <c r="AY15" i="18"/>
  <c r="AY29" i="18"/>
  <c r="AY16" i="18"/>
  <c r="AW4" i="4"/>
  <c r="AD18" i="4"/>
  <c r="AD31" i="4" s="1"/>
  <c r="AF3" i="4"/>
  <c r="AF5" i="4" s="1"/>
  <c r="AC30" i="4"/>
  <c r="AB33" i="4"/>
  <c r="AC28" i="4"/>
  <c r="AW11" i="4"/>
  <c r="AW10" i="4"/>
  <c r="AW9" i="4"/>
  <c r="AW12" i="4"/>
  <c r="AW8" i="4"/>
  <c r="AX2" i="4"/>
  <c r="AC29" i="4"/>
  <c r="AD15" i="4"/>
  <c r="AD19" i="4"/>
  <c r="AD17" i="4"/>
  <c r="AD16" i="4"/>
  <c r="O55" i="26" l="1"/>
  <c r="M56" i="26"/>
  <c r="BA11" i="18"/>
  <c r="BA20" i="18" s="1"/>
  <c r="BA19" i="18"/>
  <c r="BA13" i="18"/>
  <c r="BA15" i="18"/>
  <c r="BA12" i="18"/>
  <c r="BA17" i="18"/>
  <c r="BA18" i="18"/>
  <c r="BA14" i="18"/>
  <c r="BA27" i="18"/>
  <c r="BA30" i="18"/>
  <c r="BA32" i="18"/>
  <c r="BH1" i="18" s="1"/>
  <c r="AZ19" i="18"/>
  <c r="AZ33" i="18"/>
  <c r="AZ16" i="18"/>
  <c r="AZ23" i="18"/>
  <c r="AZ35" i="18"/>
  <c r="AZ25" i="18"/>
  <c r="AZ22" i="18"/>
  <c r="AZ4" i="18"/>
  <c r="BA2" i="18"/>
  <c r="BA3" i="18" s="1"/>
  <c r="AZ31" i="18"/>
  <c r="AZ28" i="18"/>
  <c r="AZ37" i="18"/>
  <c r="AZ24" i="18"/>
  <c r="AZ3" i="18"/>
  <c r="AZ32" i="18"/>
  <c r="BG1" i="18" s="1"/>
  <c r="AZ21" i="18"/>
  <c r="AZ36" i="18"/>
  <c r="AX4" i="4"/>
  <c r="AE18" i="4"/>
  <c r="AE31" i="4" s="1"/>
  <c r="AG3" i="4"/>
  <c r="AG5" i="4" s="1"/>
  <c r="AD30" i="4"/>
  <c r="AC33" i="4"/>
  <c r="AD28" i="4"/>
  <c r="AX11" i="4"/>
  <c r="AX8" i="4"/>
  <c r="AX9" i="4"/>
  <c r="AX12" i="4"/>
  <c r="AX10" i="4"/>
  <c r="AY2" i="4"/>
  <c r="AD29" i="4"/>
  <c r="AE19" i="4"/>
  <c r="AE16" i="4"/>
  <c r="AE17" i="4"/>
  <c r="AE15" i="4"/>
  <c r="O56" i="26" l="1"/>
  <c r="M57" i="26"/>
  <c r="BA34" i="18"/>
  <c r="BB27" i="18"/>
  <c r="BB35" i="18" s="1"/>
  <c r="BB32" i="18"/>
  <c r="BI1" i="18" s="1"/>
  <c r="BB36" i="18"/>
  <c r="BB30" i="18"/>
  <c r="BB29" i="18"/>
  <c r="BB31" i="18"/>
  <c r="BB37" i="18"/>
  <c r="BB33" i="18"/>
  <c r="BB28" i="18"/>
  <c r="BB34" i="18"/>
  <c r="AZ6" i="18"/>
  <c r="BA36" i="18"/>
  <c r="BA35" i="18"/>
  <c r="BA16" i="18"/>
  <c r="BB11" i="18"/>
  <c r="BB20" i="18" s="1"/>
  <c r="BB17" i="18"/>
  <c r="BB18" i="18"/>
  <c r="BB12" i="18"/>
  <c r="BB15" i="18"/>
  <c r="BA37" i="18"/>
  <c r="BA23" i="18"/>
  <c r="BA29" i="18"/>
  <c r="BA25" i="18"/>
  <c r="BA33" i="18"/>
  <c r="BA22" i="18"/>
  <c r="BA31" i="18"/>
  <c r="BA21" i="18"/>
  <c r="BA4" i="18"/>
  <c r="BA6" i="18" s="1"/>
  <c r="BB2" i="18"/>
  <c r="BB3" i="18" s="1"/>
  <c r="BA28" i="18"/>
  <c r="BA24" i="18"/>
  <c r="AY4" i="4"/>
  <c r="AF18" i="4"/>
  <c r="AF31" i="4" s="1"/>
  <c r="AH3" i="4"/>
  <c r="AH5" i="4" s="1"/>
  <c r="AE30" i="4"/>
  <c r="AD33" i="4"/>
  <c r="AE28" i="4"/>
  <c r="AY11" i="4"/>
  <c r="AY10" i="4"/>
  <c r="AY9" i="4"/>
  <c r="AY8" i="4"/>
  <c r="AY12" i="4"/>
  <c r="AZ2" i="4"/>
  <c r="AE29" i="4"/>
  <c r="AF17" i="4"/>
  <c r="AF16" i="4"/>
  <c r="AF19" i="4"/>
  <c r="AF15" i="4"/>
  <c r="O57" i="26" l="1"/>
  <c r="M58" i="26"/>
  <c r="BB16" i="18"/>
  <c r="BB13" i="18"/>
  <c r="BB14" i="18"/>
  <c r="BC11" i="18"/>
  <c r="BC20" i="18" s="1"/>
  <c r="BC15" i="18"/>
  <c r="BC16" i="18"/>
  <c r="BC19" i="18"/>
  <c r="BC17" i="18"/>
  <c r="BB19" i="18"/>
  <c r="BB23" i="18"/>
  <c r="BB22" i="18"/>
  <c r="BB24" i="18"/>
  <c r="BB4" i="18"/>
  <c r="BB6" i="18" s="1"/>
  <c r="BC2" i="18"/>
  <c r="BB25" i="18"/>
  <c r="BC27" i="18"/>
  <c r="BC36" i="18" s="1"/>
  <c r="BC31" i="18"/>
  <c r="BC33" i="18"/>
  <c r="BC35" i="18"/>
  <c r="BC28" i="18"/>
  <c r="BC32" i="18"/>
  <c r="BJ1" i="18" s="1"/>
  <c r="BC29" i="18"/>
  <c r="BB21" i="18"/>
  <c r="AZ4" i="4"/>
  <c r="AG18" i="4"/>
  <c r="AG31" i="4" s="1"/>
  <c r="AI3" i="4"/>
  <c r="AI5" i="4" s="1"/>
  <c r="AF30" i="4"/>
  <c r="AE33" i="4"/>
  <c r="AF28" i="4"/>
  <c r="AZ11" i="4"/>
  <c r="AZ12" i="4"/>
  <c r="AZ10" i="4"/>
  <c r="AZ9" i="4"/>
  <c r="AZ8" i="4"/>
  <c r="BA2" i="4"/>
  <c r="AF29" i="4"/>
  <c r="AG15" i="4"/>
  <c r="AG17" i="4"/>
  <c r="AG16" i="4"/>
  <c r="AG19" i="4"/>
  <c r="O58" i="26" l="1"/>
  <c r="M59" i="26"/>
  <c r="BC30" i="18"/>
  <c r="BC13" i="18"/>
  <c r="BD11" i="18"/>
  <c r="BD16" i="18" s="1"/>
  <c r="BD17" i="18"/>
  <c r="BD14" i="18"/>
  <c r="BD18" i="18"/>
  <c r="BD20" i="18"/>
  <c r="BD13" i="18"/>
  <c r="BD19" i="18"/>
  <c r="BD15" i="18"/>
  <c r="BD2" i="18"/>
  <c r="BD3" i="18"/>
  <c r="BC18" i="18"/>
  <c r="BC4" i="18"/>
  <c r="BC23" i="18"/>
  <c r="BD27" i="18"/>
  <c r="BD32" i="18" s="1"/>
  <c r="BK1" i="18" s="1"/>
  <c r="BD28" i="18"/>
  <c r="BD31" i="18"/>
  <c r="BD30" i="18"/>
  <c r="BD29" i="18"/>
  <c r="BD35" i="18"/>
  <c r="BD34" i="18"/>
  <c r="BD37" i="18"/>
  <c r="BC3" i="18"/>
  <c r="BC6" i="18" s="1"/>
  <c r="BC25" i="18"/>
  <c r="BC24" i="18"/>
  <c r="BC22" i="18"/>
  <c r="BC21" i="18"/>
  <c r="BC37" i="18"/>
  <c r="BC12" i="18"/>
  <c r="BC34" i="18"/>
  <c r="BC14" i="18"/>
  <c r="AG28" i="4"/>
  <c r="BA4" i="4"/>
  <c r="AH18" i="4"/>
  <c r="AH31" i="4" s="1"/>
  <c r="AJ3" i="4"/>
  <c r="AJ5" i="4" s="1"/>
  <c r="AG30" i="4"/>
  <c r="AF33" i="4"/>
  <c r="BA11" i="4"/>
  <c r="BA10" i="4"/>
  <c r="BA8" i="4"/>
  <c r="BA9" i="4"/>
  <c r="BA12" i="4"/>
  <c r="BB2" i="4"/>
  <c r="AG29" i="4"/>
  <c r="AH15" i="4"/>
  <c r="AH17" i="4"/>
  <c r="AH19" i="4"/>
  <c r="AH16" i="4"/>
  <c r="O59" i="26" l="1"/>
  <c r="M60" i="26"/>
  <c r="BD36" i="18"/>
  <c r="BD12" i="18"/>
  <c r="BE11" i="18"/>
  <c r="BE18" i="18"/>
  <c r="BE15" i="18"/>
  <c r="BE12" i="18"/>
  <c r="BE19" i="18"/>
  <c r="BE20" i="18"/>
  <c r="BE16" i="18"/>
  <c r="BE13" i="18"/>
  <c r="BE14" i="18"/>
  <c r="BD23" i="18"/>
  <c r="BD33" i="18"/>
  <c r="BE27" i="18"/>
  <c r="BE30" i="18" s="1"/>
  <c r="BE31" i="18"/>
  <c r="BE37" i="18"/>
  <c r="BE35" i="18"/>
  <c r="BE28" i="18"/>
  <c r="BE29" i="18"/>
  <c r="BE34" i="18"/>
  <c r="BE32" i="18"/>
  <c r="BL1" i="18" s="1"/>
  <c r="BD25" i="18"/>
  <c r="BD22" i="18"/>
  <c r="BD21" i="18"/>
  <c r="BD24" i="18"/>
  <c r="BD4" i="18"/>
  <c r="BD6" i="18" s="1"/>
  <c r="BE2" i="18"/>
  <c r="BE4" i="18" s="1"/>
  <c r="AH30" i="4"/>
  <c r="AH28" i="4"/>
  <c r="AG33" i="4"/>
  <c r="BB4" i="4"/>
  <c r="AI18" i="4"/>
  <c r="AI31" i="4" s="1"/>
  <c r="AK3" i="4"/>
  <c r="AK5" i="4" s="1"/>
  <c r="BB11" i="4"/>
  <c r="BB8" i="4"/>
  <c r="BB10" i="4"/>
  <c r="BB12" i="4"/>
  <c r="BB9" i="4"/>
  <c r="BC2" i="4"/>
  <c r="AH29" i="4"/>
  <c r="AI15" i="4"/>
  <c r="AI17" i="4"/>
  <c r="AI19" i="4"/>
  <c r="AI16" i="4"/>
  <c r="O60" i="26" l="1"/>
  <c r="M61" i="26"/>
  <c r="BE17" i="18"/>
  <c r="BF11" i="18"/>
  <c r="BF19" i="18"/>
  <c r="BF18" i="18"/>
  <c r="BF16" i="18"/>
  <c r="BF17" i="18"/>
  <c r="BF13" i="18"/>
  <c r="BF14" i="18"/>
  <c r="BF20" i="18"/>
  <c r="BF15" i="18"/>
  <c r="BE25" i="18"/>
  <c r="BE22" i="18"/>
  <c r="BE36" i="18"/>
  <c r="BE24" i="18"/>
  <c r="BE21" i="18"/>
  <c r="BE3" i="18"/>
  <c r="BE6" i="18" s="1"/>
  <c r="BF2" i="18"/>
  <c r="BF3" i="18"/>
  <c r="BE33" i="18"/>
  <c r="BF27" i="18"/>
  <c r="BF36" i="18" s="1"/>
  <c r="BF37" i="18"/>
  <c r="BF32" i="18"/>
  <c r="BM1" i="18" s="1"/>
  <c r="BF34" i="18"/>
  <c r="BF30" i="18"/>
  <c r="BF31" i="18"/>
  <c r="BE23" i="18"/>
  <c r="AI30" i="4"/>
  <c r="AH33" i="4"/>
  <c r="AI28" i="4"/>
  <c r="BC4" i="4"/>
  <c r="AJ18" i="4"/>
  <c r="AJ31" i="4" s="1"/>
  <c r="AL3" i="4"/>
  <c r="AL5" i="4" s="1"/>
  <c r="BC11" i="4"/>
  <c r="BC10" i="4"/>
  <c r="BC8" i="4"/>
  <c r="BC9" i="4"/>
  <c r="BC12" i="4"/>
  <c r="BD2" i="4"/>
  <c r="AI29" i="4"/>
  <c r="AJ19" i="4"/>
  <c r="AJ17" i="4"/>
  <c r="AJ16" i="4"/>
  <c r="AJ15" i="4"/>
  <c r="O61" i="26" l="1"/>
  <c r="M62" i="26"/>
  <c r="O62" i="26" s="1"/>
  <c r="BF33" i="18"/>
  <c r="BG27" i="18"/>
  <c r="BG30" i="18" s="1"/>
  <c r="BG32" i="18"/>
  <c r="BN1" i="18" s="1"/>
  <c r="BG29" i="18"/>
  <c r="BG28" i="18"/>
  <c r="BG35" i="18"/>
  <c r="BG34" i="18"/>
  <c r="BF12" i="18"/>
  <c r="BG23" i="18"/>
  <c r="BG21" i="18"/>
  <c r="BG22" i="18"/>
  <c r="BG25" i="18"/>
  <c r="BG11" i="18"/>
  <c r="BG20" i="18" s="1"/>
  <c r="BG15" i="18"/>
  <c r="BG13" i="18"/>
  <c r="BG14" i="18"/>
  <c r="BG16" i="18"/>
  <c r="BG18" i="18"/>
  <c r="BG17" i="18"/>
  <c r="BF4" i="18"/>
  <c r="BF6" i="18" s="1"/>
  <c r="BG2" i="18"/>
  <c r="BG3" i="18" s="1"/>
  <c r="BF22" i="18"/>
  <c r="BF25" i="18"/>
  <c r="BF21" i="18"/>
  <c r="BF24" i="18"/>
  <c r="BF29" i="18"/>
  <c r="BF23" i="18"/>
  <c r="BF35" i="18"/>
  <c r="BF28" i="18"/>
  <c r="AI33" i="4"/>
  <c r="AJ30" i="4"/>
  <c r="AJ28" i="4"/>
  <c r="BD4" i="4"/>
  <c r="AK16" i="4"/>
  <c r="AM3" i="4"/>
  <c r="AM5" i="4" s="1"/>
  <c r="AK18" i="4"/>
  <c r="AK31" i="4" s="1"/>
  <c r="BD11" i="4"/>
  <c r="BD8" i="4"/>
  <c r="BD10" i="4"/>
  <c r="BD12" i="4"/>
  <c r="BD9" i="4"/>
  <c r="BE2" i="4"/>
  <c r="AJ29" i="4"/>
  <c r="AK19" i="4"/>
  <c r="AK15" i="4"/>
  <c r="AK17" i="4"/>
  <c r="M63" i="26" l="1"/>
  <c r="BG19" i="18"/>
  <c r="BG33" i="18"/>
  <c r="BH27" i="18"/>
  <c r="BH33" i="18" s="1"/>
  <c r="BH37" i="18"/>
  <c r="BH29" i="18"/>
  <c r="BH35" i="18"/>
  <c r="BH32" i="18"/>
  <c r="BO1" i="18" s="1"/>
  <c r="BH28" i="18"/>
  <c r="BH30" i="18"/>
  <c r="BH34" i="18"/>
  <c r="BH36" i="18"/>
  <c r="BH31" i="18"/>
  <c r="BG36" i="18"/>
  <c r="BG4" i="18"/>
  <c r="BG6" i="18" s="1"/>
  <c r="BH2" i="18"/>
  <c r="BH4" i="18"/>
  <c r="BH3" i="18"/>
  <c r="BH6" i="18" s="1"/>
  <c r="BG12" i="18"/>
  <c r="BH11" i="18"/>
  <c r="BH17" i="18" s="1"/>
  <c r="BH18" i="18"/>
  <c r="BH19" i="18"/>
  <c r="BH12" i="18"/>
  <c r="BG31" i="18"/>
  <c r="BG24" i="18"/>
  <c r="BG37" i="18"/>
  <c r="AJ33" i="4"/>
  <c r="AK28" i="4"/>
  <c r="AK30" i="4"/>
  <c r="BE4" i="4"/>
  <c r="AL18" i="4"/>
  <c r="AL31" i="4" s="1"/>
  <c r="AN3" i="4"/>
  <c r="AN5" i="4" s="1"/>
  <c r="BE11" i="4"/>
  <c r="BE9" i="4"/>
  <c r="BE12" i="4"/>
  <c r="BE10" i="4"/>
  <c r="BE8" i="4"/>
  <c r="BF2" i="4"/>
  <c r="AK29" i="4"/>
  <c r="AL16" i="4"/>
  <c r="AL19" i="4"/>
  <c r="AL17" i="4"/>
  <c r="AL15" i="4"/>
  <c r="O63" i="26" l="1"/>
  <c r="M64" i="26"/>
  <c r="O64" i="26" s="1"/>
  <c r="BH13" i="18"/>
  <c r="BH20" i="18"/>
  <c r="BH14" i="18"/>
  <c r="BI11" i="18"/>
  <c r="BI14" i="18"/>
  <c r="BI12" i="18"/>
  <c r="BI19" i="18"/>
  <c r="BI17" i="18"/>
  <c r="BI15" i="18"/>
  <c r="BI13" i="18"/>
  <c r="BI16" i="18"/>
  <c r="BI20" i="18"/>
  <c r="BI18" i="18"/>
  <c r="BH21" i="18"/>
  <c r="BH24" i="18"/>
  <c r="BH25" i="18"/>
  <c r="BH22" i="18"/>
  <c r="BH23" i="18"/>
  <c r="BI27" i="18"/>
  <c r="BI28" i="18"/>
  <c r="BI31" i="18"/>
  <c r="BI33" i="18"/>
  <c r="BI37" i="18"/>
  <c r="BI34" i="18"/>
  <c r="BI35" i="18"/>
  <c r="BI30" i="18"/>
  <c r="BI36" i="18"/>
  <c r="BH16" i="18"/>
  <c r="BH15" i="18"/>
  <c r="BI2" i="18"/>
  <c r="BI3" i="18"/>
  <c r="AL28" i="4"/>
  <c r="AK33" i="4"/>
  <c r="AL30" i="4"/>
  <c r="BF4" i="4"/>
  <c r="AM18" i="4"/>
  <c r="AM31" i="4" s="1"/>
  <c r="AO3" i="4"/>
  <c r="AO5" i="4" s="1"/>
  <c r="BF11" i="4"/>
  <c r="BF8" i="4"/>
  <c r="BF12" i="4"/>
  <c r="BF10" i="4"/>
  <c r="BF9" i="4"/>
  <c r="BG2" i="4"/>
  <c r="AL29" i="4"/>
  <c r="AM16" i="4"/>
  <c r="AM15" i="4"/>
  <c r="AM19" i="4"/>
  <c r="AM17" i="4"/>
  <c r="M65" i="26" l="1"/>
  <c r="BI32" i="18"/>
  <c r="BP1" i="18" s="1"/>
  <c r="BJ27" i="18"/>
  <c r="BJ28" i="18" s="1"/>
  <c r="BJ36" i="18"/>
  <c r="BJ34" i="18"/>
  <c r="BJ29" i="18"/>
  <c r="BJ32" i="18"/>
  <c r="BQ1" i="18" s="1"/>
  <c r="BJ35" i="18"/>
  <c r="BJ30" i="18"/>
  <c r="BJ31" i="18"/>
  <c r="BJ37" i="18"/>
  <c r="BJ33" i="18"/>
  <c r="BJ22" i="18"/>
  <c r="BJ23" i="18"/>
  <c r="BJ25" i="18"/>
  <c r="BJ24" i="18"/>
  <c r="BJ21" i="18"/>
  <c r="BJ11" i="18"/>
  <c r="BJ16" i="18"/>
  <c r="BJ13" i="18"/>
  <c r="BJ20" i="18"/>
  <c r="BJ15" i="18"/>
  <c r="BJ12" i="18"/>
  <c r="BJ14" i="18"/>
  <c r="BJ17" i="18"/>
  <c r="BI29" i="18"/>
  <c r="BI21" i="18"/>
  <c r="BI24" i="18"/>
  <c r="BI25" i="18"/>
  <c r="BI23" i="18"/>
  <c r="BI4" i="18"/>
  <c r="BI6" i="18" s="1"/>
  <c r="BJ2" i="18"/>
  <c r="BJ3" i="18"/>
  <c r="BJ4" i="18"/>
  <c r="BI22" i="18"/>
  <c r="AL33" i="4"/>
  <c r="AM28" i="4"/>
  <c r="AM30" i="4"/>
  <c r="BG4" i="4"/>
  <c r="AN18" i="4"/>
  <c r="AN31" i="4" s="1"/>
  <c r="AP3" i="4"/>
  <c r="AP5" i="4" s="1"/>
  <c r="BG11" i="4"/>
  <c r="BG9" i="4"/>
  <c r="BG10" i="4"/>
  <c r="BG12" i="4"/>
  <c r="BG8" i="4"/>
  <c r="BH2" i="4"/>
  <c r="AM29" i="4"/>
  <c r="AN19" i="4"/>
  <c r="AN16" i="4"/>
  <c r="AN17" i="4"/>
  <c r="AN15" i="4"/>
  <c r="O65" i="26" l="1"/>
  <c r="M66" i="26"/>
  <c r="O66" i="26" s="1"/>
  <c r="BJ19" i="18"/>
  <c r="BK11" i="18"/>
  <c r="BK20" i="18" s="1"/>
  <c r="BK18" i="18"/>
  <c r="BK13" i="18"/>
  <c r="BK14" i="18"/>
  <c r="BK19" i="18"/>
  <c r="BK12" i="18"/>
  <c r="BK17" i="18"/>
  <c r="BK15" i="18"/>
  <c r="BJ6" i="18"/>
  <c r="BK2" i="18"/>
  <c r="BK3" i="18" s="1"/>
  <c r="BJ18" i="18"/>
  <c r="BK27" i="18"/>
  <c r="BK31" i="18" s="1"/>
  <c r="BK30" i="18"/>
  <c r="BK32" i="18"/>
  <c r="BR1" i="18" s="1"/>
  <c r="BK33" i="18"/>
  <c r="BK37" i="18"/>
  <c r="BK34" i="18"/>
  <c r="BK35" i="18"/>
  <c r="AN30" i="4"/>
  <c r="AM33" i="4"/>
  <c r="AN28" i="4"/>
  <c r="BH4" i="4"/>
  <c r="AO18" i="4"/>
  <c r="AO31" i="4" s="1"/>
  <c r="AQ3" i="4"/>
  <c r="AQ5" i="4" s="1"/>
  <c r="BH11" i="4"/>
  <c r="BH8" i="4"/>
  <c r="BH12" i="4"/>
  <c r="BH9" i="4"/>
  <c r="BH10" i="4"/>
  <c r="AN29" i="4"/>
  <c r="AO17" i="4"/>
  <c r="AO15" i="4"/>
  <c r="AO19" i="4"/>
  <c r="AO16" i="4"/>
  <c r="M67" i="26" l="1"/>
  <c r="O67" i="26" s="1"/>
  <c r="BK29" i="18"/>
  <c r="BK16" i="18"/>
  <c r="BL11" i="18"/>
  <c r="BL14" i="18"/>
  <c r="BL13" i="18"/>
  <c r="BL19" i="18"/>
  <c r="BL16" i="18"/>
  <c r="BL17" i="18"/>
  <c r="BL20" i="18"/>
  <c r="BL15" i="18"/>
  <c r="BL12" i="18"/>
  <c r="BK21" i="18"/>
  <c r="BK36" i="18"/>
  <c r="BL27" i="18"/>
  <c r="BL30" i="18"/>
  <c r="BL29" i="18"/>
  <c r="BL37" i="18"/>
  <c r="BL36" i="18"/>
  <c r="BL33" i="18"/>
  <c r="BL31" i="18"/>
  <c r="BK25" i="18"/>
  <c r="BK28" i="18"/>
  <c r="BK24" i="18"/>
  <c r="BK23" i="18"/>
  <c r="BK22" i="18"/>
  <c r="BK4" i="18"/>
  <c r="BK6" i="18" s="1"/>
  <c r="BL2" i="18"/>
  <c r="AO28" i="4"/>
  <c r="AN33" i="4"/>
  <c r="AO30" i="4"/>
  <c r="AP18" i="4"/>
  <c r="AP31" i="4" s="1"/>
  <c r="AR3" i="4"/>
  <c r="AR5" i="4" s="1"/>
  <c r="AO29" i="4"/>
  <c r="AP17" i="4"/>
  <c r="AP16" i="4"/>
  <c r="AP19" i="4"/>
  <c r="AP15" i="4"/>
  <c r="M68" i="26" l="1"/>
  <c r="O68" i="26" s="1"/>
  <c r="BM27" i="18"/>
  <c r="BM35" i="18"/>
  <c r="BM33" i="18"/>
  <c r="BM37" i="18"/>
  <c r="BM36" i="18"/>
  <c r="BM32" i="18"/>
  <c r="BT1" i="18" s="1"/>
  <c r="BM28" i="18"/>
  <c r="BM29" i="18"/>
  <c r="BM30" i="18"/>
  <c r="BM31" i="18"/>
  <c r="BM21" i="18"/>
  <c r="BM25" i="18"/>
  <c r="BM22" i="18"/>
  <c r="BM23" i="18"/>
  <c r="BM24" i="18"/>
  <c r="BM11" i="18"/>
  <c r="BM13" i="18"/>
  <c r="BM14" i="18"/>
  <c r="BM15" i="18"/>
  <c r="BM12" i="18"/>
  <c r="BM18" i="18"/>
  <c r="BM17" i="18"/>
  <c r="BM20" i="18"/>
  <c r="BM16" i="18"/>
  <c r="BL35" i="18"/>
  <c r="BL21" i="18"/>
  <c r="BL3" i="18"/>
  <c r="BL6" i="18" s="1"/>
  <c r="BM2" i="18"/>
  <c r="BM3" i="18" s="1"/>
  <c r="BL34" i="18"/>
  <c r="BL24" i="18"/>
  <c r="BL4" i="18"/>
  <c r="BL28" i="18"/>
  <c r="BL25" i="18"/>
  <c r="BL32" i="18"/>
  <c r="BS1" i="18" s="1"/>
  <c r="BL23" i="18"/>
  <c r="BL22" i="18"/>
  <c r="BL18" i="18"/>
  <c r="AP28" i="4"/>
  <c r="AP30" i="4"/>
  <c r="AO33" i="4"/>
  <c r="AQ18" i="4"/>
  <c r="AQ31" i="4" s="1"/>
  <c r="AS3" i="4"/>
  <c r="AS5" i="4" s="1"/>
  <c r="AP29" i="4"/>
  <c r="AQ17" i="4"/>
  <c r="AQ16" i="4"/>
  <c r="AQ15" i="4"/>
  <c r="AQ19" i="4"/>
  <c r="M69" i="26" l="1"/>
  <c r="BM4" i="18"/>
  <c r="BM6" i="18" s="1"/>
  <c r="BN2" i="18"/>
  <c r="BN3" i="18" s="1"/>
  <c r="BN6" i="18" s="1"/>
  <c r="BN4" i="18"/>
  <c r="BN27" i="18"/>
  <c r="BN35" i="18" s="1"/>
  <c r="BN29" i="18"/>
  <c r="BN28" i="18"/>
  <c r="BN30" i="18"/>
  <c r="BN33" i="18"/>
  <c r="BN37" i="18"/>
  <c r="BN31" i="18"/>
  <c r="BN36" i="18"/>
  <c r="BN32" i="18"/>
  <c r="BU1" i="18" s="1"/>
  <c r="BN34" i="18"/>
  <c r="BM19" i="18"/>
  <c r="BN11" i="18"/>
  <c r="BN20" i="18" s="1"/>
  <c r="BN15" i="18"/>
  <c r="BN13" i="18"/>
  <c r="BN16" i="18"/>
  <c r="BN12" i="18"/>
  <c r="BN14" i="18"/>
  <c r="BN18" i="18"/>
  <c r="BM34" i="18"/>
  <c r="AQ28" i="4"/>
  <c r="AP33" i="4"/>
  <c r="AQ30" i="4"/>
  <c r="AR18" i="4"/>
  <c r="AR31" i="4" s="1"/>
  <c r="AT3" i="4"/>
  <c r="AT5" i="4" s="1"/>
  <c r="AQ29" i="4"/>
  <c r="AR16" i="4"/>
  <c r="AR19" i="4"/>
  <c r="AR17" i="4"/>
  <c r="AR15" i="4"/>
  <c r="O69" i="26" l="1"/>
  <c r="M70" i="26"/>
  <c r="BN17" i="18"/>
  <c r="BN19" i="18"/>
  <c r="BO11" i="18"/>
  <c r="BO14" i="18" s="1"/>
  <c r="BO18" i="18"/>
  <c r="BO16" i="18"/>
  <c r="BO13" i="18"/>
  <c r="BO17" i="18"/>
  <c r="BO20" i="18"/>
  <c r="BO19" i="18"/>
  <c r="BO12" i="18"/>
  <c r="BO15" i="18"/>
  <c r="BN24" i="18"/>
  <c r="BO27" i="18"/>
  <c r="BO32" i="18"/>
  <c r="BV1" i="18" s="1"/>
  <c r="BO31" i="18"/>
  <c r="BO37" i="18"/>
  <c r="BO33" i="18"/>
  <c r="BO34" i="18"/>
  <c r="BO29" i="18"/>
  <c r="BO36" i="18"/>
  <c r="BO30" i="18"/>
  <c r="BO28" i="18"/>
  <c r="BO35" i="18"/>
  <c r="BN25" i="18"/>
  <c r="BN23" i="18"/>
  <c r="BN22" i="18"/>
  <c r="BO2" i="18"/>
  <c r="BO3" i="18" s="1"/>
  <c r="BN21" i="18"/>
  <c r="AR28" i="4"/>
  <c r="AR30" i="4"/>
  <c r="AQ33" i="4"/>
  <c r="AS18" i="4"/>
  <c r="AS31" i="4" s="1"/>
  <c r="AU3" i="4"/>
  <c r="AU5" i="4" s="1"/>
  <c r="AR29" i="4"/>
  <c r="AS16" i="4"/>
  <c r="AS17" i="4"/>
  <c r="AS19" i="4"/>
  <c r="AS15" i="4"/>
  <c r="O70" i="26" l="1"/>
  <c r="M71" i="26"/>
  <c r="BP13" i="18"/>
  <c r="BP11" i="18"/>
  <c r="BP15" i="18" s="1"/>
  <c r="BP17" i="18"/>
  <c r="BP19" i="18"/>
  <c r="BP14" i="18"/>
  <c r="BP16" i="18"/>
  <c r="BP20" i="18"/>
  <c r="BO24" i="18"/>
  <c r="BO25" i="18"/>
  <c r="BP2" i="18"/>
  <c r="BP3" i="18" s="1"/>
  <c r="BO23" i="18"/>
  <c r="BO22" i="18"/>
  <c r="BO4" i="18"/>
  <c r="BO6" i="18" s="1"/>
  <c r="BP30" i="18"/>
  <c r="BP27" i="18"/>
  <c r="BP34" i="18" s="1"/>
  <c r="BP31" i="18"/>
  <c r="BP36" i="18"/>
  <c r="BP32" i="18"/>
  <c r="BW1" i="18" s="1"/>
  <c r="BP37" i="18"/>
  <c r="BP29" i="18"/>
  <c r="BP35" i="18"/>
  <c r="BP33" i="18"/>
  <c r="BO21" i="18"/>
  <c r="AS28" i="4"/>
  <c r="AR33" i="4"/>
  <c r="AS30" i="4"/>
  <c r="AT18" i="4"/>
  <c r="AT31" i="4" s="1"/>
  <c r="AV3" i="4"/>
  <c r="AV5" i="4" s="1"/>
  <c r="AS29" i="4"/>
  <c r="AT17" i="4"/>
  <c r="AT16" i="4"/>
  <c r="AT15" i="4"/>
  <c r="AT19" i="4"/>
  <c r="O71" i="26" l="1"/>
  <c r="M72" i="26"/>
  <c r="BQ27" i="18"/>
  <c r="BQ35" i="18" s="1"/>
  <c r="BQ32" i="18"/>
  <c r="BX1" i="18" s="1"/>
  <c r="BQ28" i="18"/>
  <c r="BQ33" i="18"/>
  <c r="BQ37" i="18"/>
  <c r="BQ29" i="18"/>
  <c r="BQ30" i="18"/>
  <c r="BQ36" i="18"/>
  <c r="BQ31" i="18"/>
  <c r="BQ34" i="18"/>
  <c r="BP18" i="18"/>
  <c r="BQ24" i="18"/>
  <c r="BQ22" i="18"/>
  <c r="BQ23" i="18"/>
  <c r="BQ11" i="18"/>
  <c r="BQ14" i="18"/>
  <c r="BQ20" i="18"/>
  <c r="BQ15" i="18"/>
  <c r="BQ19" i="18"/>
  <c r="BQ16" i="18"/>
  <c r="BQ17" i="18"/>
  <c r="BQ12" i="18"/>
  <c r="BP12" i="18"/>
  <c r="BP25" i="18"/>
  <c r="BP23" i="18"/>
  <c r="BP4" i="18"/>
  <c r="BP6" i="18" s="1"/>
  <c r="BP22" i="18"/>
  <c r="BP24" i="18"/>
  <c r="BP28" i="18"/>
  <c r="BQ2" i="18"/>
  <c r="BQ3" i="18"/>
  <c r="BP21" i="18"/>
  <c r="AT28" i="4"/>
  <c r="AS33" i="4"/>
  <c r="AT30" i="4"/>
  <c r="AU18" i="4"/>
  <c r="AU31" i="4" s="1"/>
  <c r="AW3" i="4"/>
  <c r="AW5" i="4" s="1"/>
  <c r="AT29" i="4"/>
  <c r="AU16" i="4"/>
  <c r="AU15" i="4"/>
  <c r="AU17" i="4"/>
  <c r="AU19" i="4"/>
  <c r="O72" i="26" l="1"/>
  <c r="M73" i="26"/>
  <c r="BQ18" i="18"/>
  <c r="BR11" i="18"/>
  <c r="BR12" i="18" s="1"/>
  <c r="BR14" i="18"/>
  <c r="BR13" i="18"/>
  <c r="BR19" i="18"/>
  <c r="BR17" i="18"/>
  <c r="BR18" i="18"/>
  <c r="BR15" i="18"/>
  <c r="BQ4" i="18"/>
  <c r="BQ6" i="18" s="1"/>
  <c r="BR2" i="18"/>
  <c r="BR3" i="18" s="1"/>
  <c r="BQ13" i="18"/>
  <c r="BQ21" i="18"/>
  <c r="BR27" i="18"/>
  <c r="BR35" i="18" s="1"/>
  <c r="BR31" i="18"/>
  <c r="BR32" i="18"/>
  <c r="BY1" i="18" s="1"/>
  <c r="BR30" i="18"/>
  <c r="BR34" i="18"/>
  <c r="BR36" i="18"/>
  <c r="BR37" i="18"/>
  <c r="BR28" i="18"/>
  <c r="BR33" i="18"/>
  <c r="BQ25" i="18"/>
  <c r="AU28" i="4"/>
  <c r="AU30" i="4"/>
  <c r="AT33" i="4"/>
  <c r="AV18" i="4"/>
  <c r="AV31" i="4" s="1"/>
  <c r="AX3" i="4"/>
  <c r="AX5" i="4" s="1"/>
  <c r="AU29" i="4"/>
  <c r="AV17" i="4"/>
  <c r="AV16" i="4"/>
  <c r="AV15" i="4"/>
  <c r="AV19" i="4"/>
  <c r="O73" i="26" l="1"/>
  <c r="M74" i="26"/>
  <c r="BR16" i="18"/>
  <c r="BS11" i="18"/>
  <c r="BS16" i="18" s="1"/>
  <c r="BS13" i="18"/>
  <c r="BS17" i="18"/>
  <c r="BS20" i="18"/>
  <c r="BR20" i="18"/>
  <c r="BS27" i="18"/>
  <c r="BS35" i="18"/>
  <c r="BS28" i="18"/>
  <c r="BR23" i="18"/>
  <c r="BR22" i="18"/>
  <c r="BR24" i="18"/>
  <c r="BR4" i="18"/>
  <c r="BR6" i="18" s="1"/>
  <c r="BR25" i="18"/>
  <c r="BR21" i="18"/>
  <c r="BS2" i="18"/>
  <c r="BS4" i="18" s="1"/>
  <c r="BR29" i="18"/>
  <c r="AV28" i="4"/>
  <c r="AU33" i="4"/>
  <c r="AV30" i="4"/>
  <c r="AW18" i="4"/>
  <c r="AW31" i="4" s="1"/>
  <c r="AY3" i="4"/>
  <c r="AY5" i="4" s="1"/>
  <c r="AV29" i="4"/>
  <c r="AW15" i="4"/>
  <c r="AW19" i="4"/>
  <c r="AW17" i="4"/>
  <c r="AW16" i="4"/>
  <c r="O74" i="26" l="1"/>
  <c r="M75" i="26"/>
  <c r="BT11" i="18"/>
  <c r="BT12" i="18" s="1"/>
  <c r="BT20" i="18"/>
  <c r="BT16" i="18"/>
  <c r="BT17" i="18"/>
  <c r="BT13" i="18"/>
  <c r="BT19" i="18"/>
  <c r="BT15" i="18"/>
  <c r="BT14" i="18"/>
  <c r="BT27" i="18"/>
  <c r="BT33" i="18"/>
  <c r="BT29" i="18"/>
  <c r="BS15" i="18"/>
  <c r="BS34" i="18"/>
  <c r="BS19" i="18"/>
  <c r="BS36" i="18"/>
  <c r="BS12" i="18"/>
  <c r="BS32" i="18"/>
  <c r="BZ1" i="18" s="1"/>
  <c r="BS18" i="18"/>
  <c r="BS31" i="18"/>
  <c r="BS25" i="18"/>
  <c r="BS29" i="18"/>
  <c r="BS23" i="18"/>
  <c r="BS33" i="18"/>
  <c r="BS24" i="18"/>
  <c r="BS3" i="18"/>
  <c r="BS6" i="18" s="1"/>
  <c r="BT2" i="18"/>
  <c r="BT3" i="18"/>
  <c r="BS30" i="18"/>
  <c r="BS22" i="18"/>
  <c r="BS37" i="18"/>
  <c r="BS21" i="18"/>
  <c r="BS14" i="18"/>
  <c r="AW28" i="4"/>
  <c r="AV33" i="4"/>
  <c r="AW30" i="4"/>
  <c r="AX18" i="4"/>
  <c r="AX31" i="4" s="1"/>
  <c r="AZ3" i="4"/>
  <c r="AZ5" i="4" s="1"/>
  <c r="AW29" i="4"/>
  <c r="AX16" i="4"/>
  <c r="AX15" i="4"/>
  <c r="AX19" i="4"/>
  <c r="AX17" i="4"/>
  <c r="O75" i="26" l="1"/>
  <c r="M76" i="26"/>
  <c r="BU27" i="18"/>
  <c r="BU29" i="18" s="1"/>
  <c r="BU31" i="18"/>
  <c r="BU30" i="18"/>
  <c r="BU36" i="18"/>
  <c r="BU32" i="18"/>
  <c r="CB1" i="18" s="1"/>
  <c r="BU34" i="18"/>
  <c r="BU35" i="18"/>
  <c r="BU37" i="18"/>
  <c r="BU33" i="18"/>
  <c r="BT28" i="18"/>
  <c r="BT30" i="18"/>
  <c r="BT18" i="18"/>
  <c r="BU23" i="18"/>
  <c r="BU21" i="18"/>
  <c r="BU11" i="18"/>
  <c r="BU25" i="18" s="1"/>
  <c r="BU16" i="18"/>
  <c r="BU13" i="18"/>
  <c r="BU19" i="18"/>
  <c r="BU15" i="18"/>
  <c r="BU17" i="18"/>
  <c r="BU14" i="18"/>
  <c r="BU18" i="18"/>
  <c r="BU20" i="18"/>
  <c r="BU12" i="18"/>
  <c r="BT31" i="18"/>
  <c r="BT21" i="18"/>
  <c r="BT35" i="18"/>
  <c r="BT25" i="18"/>
  <c r="BT4" i="18"/>
  <c r="BT6" i="18" s="1"/>
  <c r="BU2" i="18"/>
  <c r="BU3" i="18"/>
  <c r="BU6" i="18" s="1"/>
  <c r="BU4" i="18"/>
  <c r="BT37" i="18"/>
  <c r="BT23" i="18"/>
  <c r="BT36" i="18"/>
  <c r="BT22" i="18"/>
  <c r="BT34" i="18"/>
  <c r="BT24" i="18"/>
  <c r="BT32" i="18"/>
  <c r="CA1" i="18" s="1"/>
  <c r="AX28" i="4"/>
  <c r="AX30" i="4"/>
  <c r="AW33" i="4"/>
  <c r="AY18" i="4"/>
  <c r="AY31" i="4" s="1"/>
  <c r="BA3" i="4"/>
  <c r="BA5" i="4" s="1"/>
  <c r="AX29" i="4"/>
  <c r="AY15" i="4"/>
  <c r="AY19" i="4"/>
  <c r="AY17" i="4"/>
  <c r="AY16" i="4"/>
  <c r="O76" i="26" l="1"/>
  <c r="M77" i="26"/>
  <c r="BU28" i="18"/>
  <c r="BV2" i="18"/>
  <c r="BV3" i="18" s="1"/>
  <c r="BV6" i="18" s="1"/>
  <c r="BV4" i="18"/>
  <c r="BV11" i="18"/>
  <c r="BV12" i="18" s="1"/>
  <c r="BV13" i="18"/>
  <c r="BV18" i="18"/>
  <c r="BV17" i="18"/>
  <c r="BV20" i="18"/>
  <c r="BU22" i="18"/>
  <c r="BU24" i="18"/>
  <c r="BV27" i="18"/>
  <c r="BV29" i="18" s="1"/>
  <c r="BV36" i="18"/>
  <c r="BV28" i="18"/>
  <c r="BV32" i="18"/>
  <c r="CC1" i="18" s="1"/>
  <c r="BV37" i="18"/>
  <c r="BV33" i="18"/>
  <c r="AY28" i="4"/>
  <c r="AY30" i="4"/>
  <c r="AX33" i="4"/>
  <c r="AZ18" i="4"/>
  <c r="AZ31" i="4" s="1"/>
  <c r="BB3" i="4"/>
  <c r="BB5" i="4" s="1"/>
  <c r="AY29" i="4"/>
  <c r="AZ15" i="4"/>
  <c r="AZ19" i="4"/>
  <c r="AZ17" i="4"/>
  <c r="AZ16" i="4"/>
  <c r="O77" i="26" l="1"/>
  <c r="M78" i="26"/>
  <c r="BW11" i="18"/>
  <c r="BW16" i="18" s="1"/>
  <c r="BW17" i="18"/>
  <c r="BW13" i="18"/>
  <c r="BW12" i="18"/>
  <c r="BW15" i="18"/>
  <c r="BV35" i="18"/>
  <c r="BV19" i="18"/>
  <c r="BV25" i="18"/>
  <c r="BV34" i="18"/>
  <c r="BW27" i="18"/>
  <c r="BW28" i="18" s="1"/>
  <c r="BW36" i="18"/>
  <c r="BW31" i="18"/>
  <c r="BW30" i="18"/>
  <c r="BW32" i="18"/>
  <c r="CD1" i="18" s="1"/>
  <c r="BW37" i="18"/>
  <c r="BW34" i="18"/>
  <c r="BW33" i="18"/>
  <c r="BV22" i="18"/>
  <c r="BV30" i="18"/>
  <c r="BV21" i="18"/>
  <c r="BV31" i="18"/>
  <c r="BV24" i="18"/>
  <c r="BV23" i="18"/>
  <c r="BV14" i="18"/>
  <c r="BV16" i="18"/>
  <c r="BW2" i="18"/>
  <c r="BW3" i="18"/>
  <c r="BV15" i="18"/>
  <c r="AZ28" i="4"/>
  <c r="AZ30" i="4"/>
  <c r="AY33" i="4"/>
  <c r="BA18" i="4"/>
  <c r="BA31" i="4" s="1"/>
  <c r="BC3" i="4"/>
  <c r="BC5" i="4" s="1"/>
  <c r="AZ29" i="4"/>
  <c r="BA16" i="4"/>
  <c r="BA15" i="4"/>
  <c r="BA19" i="4"/>
  <c r="BA17" i="4"/>
  <c r="O78" i="26" l="1"/>
  <c r="M79" i="26"/>
  <c r="BX11" i="18"/>
  <c r="BX16" i="18" s="1"/>
  <c r="BX13" i="18"/>
  <c r="BX15" i="18"/>
  <c r="BX14" i="18"/>
  <c r="BX17" i="18"/>
  <c r="BX19" i="18"/>
  <c r="BX18" i="18"/>
  <c r="BX12" i="18"/>
  <c r="BW18" i="18"/>
  <c r="BW20" i="18"/>
  <c r="BW14" i="18"/>
  <c r="BW4" i="18"/>
  <c r="BW6" i="18" s="1"/>
  <c r="BX2" i="18"/>
  <c r="BX3" i="18" s="1"/>
  <c r="BX6" i="18" s="1"/>
  <c r="BX4" i="18"/>
  <c r="BW29" i="18"/>
  <c r="BW19" i="18"/>
  <c r="BW25" i="18"/>
  <c r="BW35" i="18"/>
  <c r="BX27" i="18"/>
  <c r="BX37" i="18" s="1"/>
  <c r="BX34" i="18"/>
  <c r="BX30" i="18"/>
  <c r="BX29" i="18"/>
  <c r="BX35" i="18"/>
  <c r="BW22" i="18"/>
  <c r="BW24" i="18"/>
  <c r="BW21" i="18"/>
  <c r="BW23" i="18"/>
  <c r="BA28" i="4"/>
  <c r="BA30" i="4"/>
  <c r="AZ33" i="4"/>
  <c r="BB18" i="4"/>
  <c r="BB31" i="4" s="1"/>
  <c r="BD3" i="4"/>
  <c r="BD5" i="4" s="1"/>
  <c r="BA29" i="4"/>
  <c r="BB16" i="4"/>
  <c r="BB15" i="4"/>
  <c r="BB19" i="4"/>
  <c r="BB17" i="4"/>
  <c r="O79" i="26" l="1"/>
  <c r="M80" i="26"/>
  <c r="BY11" i="18"/>
  <c r="BY12" i="18" s="1"/>
  <c r="BY19" i="18"/>
  <c r="BY16" i="18"/>
  <c r="BY13" i="18"/>
  <c r="BY18" i="18"/>
  <c r="BY14" i="18"/>
  <c r="BY15" i="18"/>
  <c r="BY20" i="18"/>
  <c r="BY17" i="18"/>
  <c r="BX20" i="18"/>
  <c r="BX33" i="18"/>
  <c r="BY2" i="18"/>
  <c r="BY4" i="18" s="1"/>
  <c r="BX22" i="18"/>
  <c r="BX23" i="18"/>
  <c r="BX32" i="18"/>
  <c r="CE1" i="18" s="1"/>
  <c r="BX28" i="18"/>
  <c r="BX25" i="18"/>
  <c r="BX24" i="18"/>
  <c r="BX31" i="18"/>
  <c r="BY27" i="18"/>
  <c r="BY33" i="18" s="1"/>
  <c r="BY29" i="18"/>
  <c r="BY37" i="18"/>
  <c r="BY34" i="18"/>
  <c r="BY30" i="18"/>
  <c r="BX36" i="18"/>
  <c r="BX21" i="18"/>
  <c r="BB28" i="4"/>
  <c r="BB30" i="4"/>
  <c r="BA33" i="4"/>
  <c r="BC18" i="4"/>
  <c r="BC31" i="4" s="1"/>
  <c r="BE3" i="4"/>
  <c r="BE5" i="4" s="1"/>
  <c r="BB29" i="4"/>
  <c r="BC15" i="4"/>
  <c r="BC17" i="4"/>
  <c r="BC19" i="4"/>
  <c r="BC16" i="4"/>
  <c r="O80" i="26" l="1"/>
  <c r="M81" i="26"/>
  <c r="BZ11" i="18"/>
  <c r="BZ14" i="18" s="1"/>
  <c r="BZ19" i="18"/>
  <c r="BZ13" i="18"/>
  <c r="BZ17" i="18"/>
  <c r="BZ18" i="18"/>
  <c r="BZ15" i="18"/>
  <c r="BZ12" i="18"/>
  <c r="BZ16" i="18"/>
  <c r="BZ20" i="18"/>
  <c r="BY23" i="18"/>
  <c r="BY3" i="18"/>
  <c r="BY6" i="18" s="1"/>
  <c r="BY24" i="18"/>
  <c r="BY28" i="18"/>
  <c r="BY35" i="18"/>
  <c r="BY21" i="18"/>
  <c r="BY36" i="18"/>
  <c r="BZ27" i="18"/>
  <c r="BZ34" i="18" s="1"/>
  <c r="BZ35" i="18"/>
  <c r="BZ36" i="18"/>
  <c r="BZ31" i="18"/>
  <c r="BZ29" i="18"/>
  <c r="BZ30" i="18"/>
  <c r="BZ33" i="18"/>
  <c r="BY32" i="18"/>
  <c r="CF1" i="18" s="1"/>
  <c r="BZ2" i="18"/>
  <c r="BZ4" i="18" s="1"/>
  <c r="BY25" i="18"/>
  <c r="BY31" i="18"/>
  <c r="BY22" i="18"/>
  <c r="BC28" i="4"/>
  <c r="BC30" i="4"/>
  <c r="BB33" i="4"/>
  <c r="BD18" i="4"/>
  <c r="BD31" i="4" s="1"/>
  <c r="BF3" i="4"/>
  <c r="BF5" i="4" s="1"/>
  <c r="BC29" i="4"/>
  <c r="BD17" i="4"/>
  <c r="BD16" i="4"/>
  <c r="BD15" i="4"/>
  <c r="BD19" i="4"/>
  <c r="O81" i="26" l="1"/>
  <c r="M82" i="26"/>
  <c r="O82" i="26" s="1"/>
  <c r="CA11" i="18"/>
  <c r="CA15" i="18" s="1"/>
  <c r="CA18" i="18"/>
  <c r="CA13" i="18"/>
  <c r="CA12" i="18"/>
  <c r="CA16" i="18"/>
  <c r="CA19" i="18"/>
  <c r="CA20" i="18"/>
  <c r="CA17" i="18"/>
  <c r="BZ24" i="18"/>
  <c r="BZ3" i="18"/>
  <c r="BZ6" i="18" s="1"/>
  <c r="BZ21" i="18"/>
  <c r="BZ28" i="18"/>
  <c r="CA27" i="18"/>
  <c r="CA33" i="18"/>
  <c r="CA35" i="18"/>
  <c r="CA36" i="18"/>
  <c r="CA32" i="18"/>
  <c r="CH1" i="18" s="1"/>
  <c r="BZ32" i="18"/>
  <c r="CG1" i="18" s="1"/>
  <c r="BZ37" i="18"/>
  <c r="BZ25" i="18"/>
  <c r="CA2" i="18"/>
  <c r="CA3" i="18" s="1"/>
  <c r="BZ23" i="18"/>
  <c r="BZ22" i="18"/>
  <c r="BD28" i="4"/>
  <c r="BD30" i="4"/>
  <c r="BC33" i="4"/>
  <c r="BE18" i="4"/>
  <c r="BE31" i="4" s="1"/>
  <c r="BG3" i="4"/>
  <c r="BG5" i="4" s="1"/>
  <c r="BD29" i="4"/>
  <c r="BE15" i="4"/>
  <c r="BE17" i="4"/>
  <c r="BE19" i="4"/>
  <c r="BE16" i="4"/>
  <c r="M83" i="26" l="1"/>
  <c r="CB27" i="18"/>
  <c r="CB36" i="18"/>
  <c r="CB33" i="18"/>
  <c r="CB31" i="18"/>
  <c r="CB37" i="18"/>
  <c r="CB35" i="18"/>
  <c r="CB34" i="18"/>
  <c r="CB29" i="18"/>
  <c r="CA28" i="18"/>
  <c r="CA37" i="18"/>
  <c r="CA34" i="18"/>
  <c r="CA14" i="18"/>
  <c r="CB25" i="18"/>
  <c r="CB11" i="18"/>
  <c r="CB13" i="18" s="1"/>
  <c r="CB17" i="18"/>
  <c r="CB14" i="18"/>
  <c r="CB19" i="18"/>
  <c r="CB15" i="18"/>
  <c r="CB12" i="18"/>
  <c r="CB18" i="18"/>
  <c r="CA30" i="18"/>
  <c r="CA21" i="18"/>
  <c r="CA31" i="18"/>
  <c r="CA25" i="18"/>
  <c r="CA29" i="18"/>
  <c r="CA24" i="18"/>
  <c r="CA23" i="18"/>
  <c r="CA4" i="18"/>
  <c r="CA6" i="18" s="1"/>
  <c r="CB2" i="18"/>
  <c r="CB3" i="18" s="1"/>
  <c r="CA22" i="18"/>
  <c r="BE28" i="4"/>
  <c r="BE30" i="4"/>
  <c r="BD33" i="4"/>
  <c r="BH3" i="4"/>
  <c r="BH5" i="4" s="1"/>
  <c r="BF18" i="4"/>
  <c r="BF31" i="4" s="1"/>
  <c r="BE29" i="4"/>
  <c r="BF17" i="4"/>
  <c r="BF16" i="4"/>
  <c r="BF19" i="4"/>
  <c r="BF15" i="4"/>
  <c r="O83" i="26" l="1"/>
  <c r="M84" i="26"/>
  <c r="CB16" i="18"/>
  <c r="CB4" i="18"/>
  <c r="CB6" i="18" s="1"/>
  <c r="CC2" i="18"/>
  <c r="CC4" i="18" s="1"/>
  <c r="CC3" i="18"/>
  <c r="CB20" i="18"/>
  <c r="CC11" i="18"/>
  <c r="CC19" i="18" s="1"/>
  <c r="CC14" i="18"/>
  <c r="CC18" i="18"/>
  <c r="CB23" i="18"/>
  <c r="CB30" i="18"/>
  <c r="CC27" i="18"/>
  <c r="CC35" i="18" s="1"/>
  <c r="CC36" i="18"/>
  <c r="CC32" i="18"/>
  <c r="CJ1" i="18" s="1"/>
  <c r="CC31" i="18"/>
  <c r="CC28" i="18"/>
  <c r="CC29" i="18"/>
  <c r="CB22" i="18"/>
  <c r="CB28" i="18"/>
  <c r="CB24" i="18"/>
  <c r="CB32" i="18"/>
  <c r="CI1" i="18" s="1"/>
  <c r="CB21" i="18"/>
  <c r="BF28" i="4"/>
  <c r="BE33" i="4"/>
  <c r="BF30" i="4"/>
  <c r="BH18" i="4"/>
  <c r="BG18" i="4"/>
  <c r="BG31" i="4" s="1"/>
  <c r="BF29" i="4"/>
  <c r="BG17" i="4"/>
  <c r="BG16" i="4"/>
  <c r="BG15" i="4"/>
  <c r="BG19" i="4"/>
  <c r="O84" i="26" l="1"/>
  <c r="M85" i="26"/>
  <c r="CC13" i="18"/>
  <c r="CD11" i="18"/>
  <c r="CD19" i="18" s="1"/>
  <c r="CD13" i="18"/>
  <c r="CD16" i="18"/>
  <c r="CD12" i="18"/>
  <c r="CD17" i="18"/>
  <c r="CD14" i="18"/>
  <c r="CD20" i="18"/>
  <c r="CC23" i="18"/>
  <c r="CC33" i="18"/>
  <c r="CC22" i="18"/>
  <c r="CC24" i="18"/>
  <c r="CC34" i="18"/>
  <c r="CD27" i="18"/>
  <c r="CD35" i="18" s="1"/>
  <c r="CD36" i="18"/>
  <c r="CD29" i="18"/>
  <c r="CD30" i="18"/>
  <c r="CD32" i="18"/>
  <c r="CK1" i="18" s="1"/>
  <c r="CD31" i="18"/>
  <c r="CD28" i="18"/>
  <c r="CD34" i="18"/>
  <c r="CC25" i="18"/>
  <c r="CC37" i="18"/>
  <c r="CC21" i="18"/>
  <c r="CC6" i="18"/>
  <c r="CC12" i="18"/>
  <c r="CC16" i="18"/>
  <c r="CD2" i="18"/>
  <c r="CD3" i="18"/>
  <c r="CC15" i="18"/>
  <c r="CC20" i="18"/>
  <c r="CC30" i="18"/>
  <c r="CC17" i="18"/>
  <c r="BG28" i="4"/>
  <c r="BG30" i="4"/>
  <c r="BF33" i="4"/>
  <c r="BH31" i="4"/>
  <c r="BG29" i="4"/>
  <c r="BH15" i="4"/>
  <c r="BH16" i="4"/>
  <c r="BH19" i="4"/>
  <c r="BH17" i="4"/>
  <c r="O85" i="26" l="1"/>
  <c r="M86" i="26"/>
  <c r="O86" i="26" s="1"/>
  <c r="CD15" i="18"/>
  <c r="CD37" i="18"/>
  <c r="CD18" i="18"/>
  <c r="CE11" i="18"/>
  <c r="CE20" i="18"/>
  <c r="CE17" i="18"/>
  <c r="CE16" i="18"/>
  <c r="CE13" i="18"/>
  <c r="CE12" i="18"/>
  <c r="CE19" i="18"/>
  <c r="CE2" i="18"/>
  <c r="CE4" i="18" s="1"/>
  <c r="CD23" i="18"/>
  <c r="CD4" i="18"/>
  <c r="CD6" i="18" s="1"/>
  <c r="CD33" i="18"/>
  <c r="CE27" i="18"/>
  <c r="CE33" i="18" s="1"/>
  <c r="CE31" i="18"/>
  <c r="CE34" i="18"/>
  <c r="CE28" i="18"/>
  <c r="CE36" i="18"/>
  <c r="CE30" i="18"/>
  <c r="CE35" i="18"/>
  <c r="CE29" i="18"/>
  <c r="CE37" i="18"/>
  <c r="CD24" i="18"/>
  <c r="CD25" i="18"/>
  <c r="CD22" i="18"/>
  <c r="CD21" i="18"/>
  <c r="BH28" i="4"/>
  <c r="BH30" i="4"/>
  <c r="BG33" i="4"/>
  <c r="BH29" i="4"/>
  <c r="M87" i="26" l="1"/>
  <c r="CF11" i="18"/>
  <c r="CF20" i="18" s="1"/>
  <c r="CF16" i="18"/>
  <c r="CF17" i="18"/>
  <c r="CF15" i="18"/>
  <c r="CF13" i="18"/>
  <c r="CF14" i="18"/>
  <c r="CF18" i="18"/>
  <c r="CF12" i="18"/>
  <c r="CE14" i="18"/>
  <c r="CF27" i="18"/>
  <c r="CE18" i="18"/>
  <c r="CE15" i="18"/>
  <c r="CE24" i="18"/>
  <c r="CE25" i="18"/>
  <c r="CE23" i="18"/>
  <c r="CE3" i="18"/>
  <c r="CE6" i="18" s="1"/>
  <c r="CE22" i="18"/>
  <c r="CE32" i="18"/>
  <c r="CL1" i="18" s="1"/>
  <c r="CE21" i="18"/>
  <c r="CF2" i="18"/>
  <c r="CF3" i="18" s="1"/>
  <c r="BH33" i="4"/>
  <c r="O87" i="26" l="1"/>
  <c r="M88" i="26"/>
  <c r="CG27" i="18"/>
  <c r="CG32" i="18" s="1"/>
  <c r="CN1" i="18" s="1"/>
  <c r="CG35" i="18"/>
  <c r="CG30" i="18"/>
  <c r="CG36" i="18"/>
  <c r="CG31" i="18"/>
  <c r="CG37" i="18"/>
  <c r="CG28" i="18"/>
  <c r="CG33" i="18"/>
  <c r="CG29" i="18"/>
  <c r="CF37" i="18"/>
  <c r="CF32" i="18"/>
  <c r="CM1" i="18" s="1"/>
  <c r="CF28" i="18"/>
  <c r="CF36" i="18"/>
  <c r="CF19" i="18"/>
  <c r="CG11" i="18"/>
  <c r="CG20" i="18" s="1"/>
  <c r="CG15" i="18"/>
  <c r="CG19" i="18"/>
  <c r="CG13" i="18"/>
  <c r="CG12" i="18"/>
  <c r="CG16" i="18"/>
  <c r="CG18" i="18"/>
  <c r="CG17" i="18"/>
  <c r="CF34" i="18"/>
  <c r="CF4" i="18"/>
  <c r="CF6" i="18" s="1"/>
  <c r="CF33" i="18"/>
  <c r="CF22" i="18"/>
  <c r="CG2" i="18"/>
  <c r="CG3" i="18"/>
  <c r="CG6" i="18" s="1"/>
  <c r="CG4" i="18"/>
  <c r="CF30" i="18"/>
  <c r="CF24" i="18"/>
  <c r="CF35" i="18"/>
  <c r="CF23" i="18"/>
  <c r="CF29" i="18"/>
  <c r="CF25" i="18"/>
  <c r="CF31" i="18"/>
  <c r="CF21" i="18"/>
  <c r="R23" i="1"/>
  <c r="R7" i="1" s="1"/>
  <c r="G10" i="4"/>
  <c r="O88" i="26" l="1"/>
  <c r="M89" i="26"/>
  <c r="H4" i="4"/>
  <c r="H6" i="4"/>
  <c r="H5" i="4"/>
  <c r="H7" i="4"/>
  <c r="CG14" i="18"/>
  <c r="CH11" i="18"/>
  <c r="CH13" i="18"/>
  <c r="CH18" i="18"/>
  <c r="CH14" i="18"/>
  <c r="CH12" i="18"/>
  <c r="CG21" i="18"/>
  <c r="CH2" i="18"/>
  <c r="CH4" i="18" s="1"/>
  <c r="CG22" i="18"/>
  <c r="CG23" i="18"/>
  <c r="CG34" i="18"/>
  <c r="CH27" i="18"/>
  <c r="CH28" i="18" s="1"/>
  <c r="CH31" i="18"/>
  <c r="CH29" i="18"/>
  <c r="CH30" i="18"/>
  <c r="CH34" i="18"/>
  <c r="CH36" i="18"/>
  <c r="CH37" i="18"/>
  <c r="CH33" i="18"/>
  <c r="CG25" i="18"/>
  <c r="CG24" i="18"/>
  <c r="M25" i="1"/>
  <c r="R3" i="1"/>
  <c r="H10" i="4"/>
  <c r="O89" i="26" l="1"/>
  <c r="M90" i="26"/>
  <c r="CH16" i="18"/>
  <c r="CI11" i="18"/>
  <c r="CI14" i="18" s="1"/>
  <c r="CI18" i="18"/>
  <c r="CI13" i="18"/>
  <c r="CI16" i="18"/>
  <c r="CI15" i="18"/>
  <c r="CI12" i="18"/>
  <c r="CI19" i="18"/>
  <c r="CH15" i="18"/>
  <c r="CH17" i="18"/>
  <c r="CH19" i="18"/>
  <c r="CH35" i="18"/>
  <c r="CI27" i="18"/>
  <c r="CI32" i="18" s="1"/>
  <c r="CP1" i="18" s="1"/>
  <c r="CI29" i="18"/>
  <c r="CI34" i="18"/>
  <c r="CI35" i="18"/>
  <c r="CI28" i="18"/>
  <c r="CI30" i="18"/>
  <c r="CI36" i="18"/>
  <c r="CI31" i="18"/>
  <c r="CH20" i="18"/>
  <c r="CH24" i="18"/>
  <c r="CH23" i="18"/>
  <c r="CH22" i="18"/>
  <c r="CH32" i="18"/>
  <c r="CO1" i="18" s="1"/>
  <c r="CH3" i="18"/>
  <c r="CH6" i="18" s="1"/>
  <c r="CH25" i="18"/>
  <c r="CH21" i="18"/>
  <c r="CI2" i="18"/>
  <c r="CI4" i="18"/>
  <c r="O90" i="26" l="1"/>
  <c r="M91" i="26"/>
  <c r="CJ11" i="18"/>
  <c r="CJ12" i="18" s="1"/>
  <c r="CJ16" i="18"/>
  <c r="CJ13" i="18"/>
  <c r="CJ14" i="18"/>
  <c r="CJ19" i="18"/>
  <c r="CJ18" i="18"/>
  <c r="CJ20" i="18"/>
  <c r="CJ17" i="18"/>
  <c r="CI17" i="18"/>
  <c r="CI3" i="18"/>
  <c r="CI6" i="18" s="1"/>
  <c r="CJ2" i="18"/>
  <c r="CJ4" i="18" s="1"/>
  <c r="CI37" i="18"/>
  <c r="CI20" i="18"/>
  <c r="CI24" i="18"/>
  <c r="CI33" i="18"/>
  <c r="CJ27" i="18"/>
  <c r="CJ36" i="18" s="1"/>
  <c r="CJ28" i="18"/>
  <c r="CJ29" i="18"/>
  <c r="CI25" i="18"/>
  <c r="CI23" i="18"/>
  <c r="CI22" i="18"/>
  <c r="CI21" i="18"/>
  <c r="O91" i="26" l="1"/>
  <c r="M92" i="26"/>
  <c r="CJ35" i="18"/>
  <c r="CJ34" i="18"/>
  <c r="CJ31" i="18"/>
  <c r="CJ15" i="18"/>
  <c r="CK11" i="18"/>
  <c r="CK20" i="18" s="1"/>
  <c r="CK13" i="18"/>
  <c r="CK17" i="18"/>
  <c r="CK14" i="18"/>
  <c r="CJ33" i="18"/>
  <c r="CJ30" i="18"/>
  <c r="CJ25" i="18"/>
  <c r="CJ3" i="18"/>
  <c r="CJ6" i="18" s="1"/>
  <c r="CJ24" i="18"/>
  <c r="CJ32" i="18"/>
  <c r="CQ1" i="18" s="1"/>
  <c r="CK27" i="18"/>
  <c r="CK32" i="18"/>
  <c r="CR1" i="18" s="1"/>
  <c r="CK37" i="18"/>
  <c r="CK28" i="18"/>
  <c r="CK29" i="18"/>
  <c r="CK34" i="18"/>
  <c r="CK35" i="18"/>
  <c r="CK31" i="18"/>
  <c r="CK30" i="18"/>
  <c r="CK36" i="18"/>
  <c r="CJ21" i="18"/>
  <c r="CJ37" i="18"/>
  <c r="CK2" i="18"/>
  <c r="CK4" i="18" s="1"/>
  <c r="CJ23" i="18"/>
  <c r="CJ22" i="18"/>
  <c r="M93" i="26" l="1"/>
  <c r="O92" i="26"/>
  <c r="CK12" i="18"/>
  <c r="CK15" i="18"/>
  <c r="CK16" i="18"/>
  <c r="CL11" i="18"/>
  <c r="CL20" i="18" s="1"/>
  <c r="CL19" i="18"/>
  <c r="CL18" i="18"/>
  <c r="CL13" i="18"/>
  <c r="CL15" i="18"/>
  <c r="CK33" i="18"/>
  <c r="CL27" i="18"/>
  <c r="CL36" i="18" s="1"/>
  <c r="CK25" i="18"/>
  <c r="CK21" i="18"/>
  <c r="CK3" i="18"/>
  <c r="CK6" i="18" s="1"/>
  <c r="CK22" i="18"/>
  <c r="CK24" i="18"/>
  <c r="CK23" i="18"/>
  <c r="CK19" i="18"/>
  <c r="CL2" i="18"/>
  <c r="CL3" i="18" s="1"/>
  <c r="CK18" i="18"/>
  <c r="M94" i="26" l="1"/>
  <c r="O93" i="26"/>
  <c r="CL16" i="18"/>
  <c r="CM11" i="18"/>
  <c r="CM17" i="18" s="1"/>
  <c r="CM14" i="18"/>
  <c r="CM16" i="18"/>
  <c r="CM18" i="18"/>
  <c r="CM12" i="18"/>
  <c r="CM13" i="18"/>
  <c r="CM20" i="18"/>
  <c r="CM15" i="18"/>
  <c r="CL14" i="18"/>
  <c r="CL30" i="18"/>
  <c r="CL17" i="18"/>
  <c r="CL31" i="18"/>
  <c r="CL12" i="18"/>
  <c r="CL32" i="18"/>
  <c r="CS1" i="18" s="1"/>
  <c r="CL25" i="18"/>
  <c r="CL34" i="18"/>
  <c r="CL22" i="18"/>
  <c r="CL4" i="18"/>
  <c r="CL6" i="18" s="1"/>
  <c r="CL29" i="18"/>
  <c r="CL21" i="18"/>
  <c r="CL28" i="18"/>
  <c r="CL37" i="18"/>
  <c r="CL24" i="18"/>
  <c r="CL35" i="18"/>
  <c r="CM2" i="18"/>
  <c r="CM3" i="18" s="1"/>
  <c r="CL23" i="18"/>
  <c r="CL33" i="18"/>
  <c r="CM27" i="18"/>
  <c r="CM35" i="18" s="1"/>
  <c r="CM28" i="18"/>
  <c r="CM34" i="18"/>
  <c r="CM32" i="18"/>
  <c r="CT1" i="18" s="1"/>
  <c r="CM36" i="18"/>
  <c r="CM31" i="18"/>
  <c r="CM29" i="18"/>
  <c r="CM37" i="18"/>
  <c r="CM30" i="18"/>
  <c r="M95" i="26" l="1"/>
  <c r="O94" i="26"/>
  <c r="CM19" i="18"/>
  <c r="CN11" i="18"/>
  <c r="CN14" i="18" s="1"/>
  <c r="CN12" i="18"/>
  <c r="CN20" i="18"/>
  <c r="CN13" i="18"/>
  <c r="CN18" i="18"/>
  <c r="CN19" i="18"/>
  <c r="CN17" i="18"/>
  <c r="CN16" i="18"/>
  <c r="CM25" i="18"/>
  <c r="CM33" i="18"/>
  <c r="CN27" i="18"/>
  <c r="CN33" i="18" s="1"/>
  <c r="CN29" i="18"/>
  <c r="CN35" i="18"/>
  <c r="CN31" i="18"/>
  <c r="CN30" i="18"/>
  <c r="CN28" i="18"/>
  <c r="CN34" i="18"/>
  <c r="CM22" i="18"/>
  <c r="CM24" i="18"/>
  <c r="CM21" i="18"/>
  <c r="CM23" i="18"/>
  <c r="CN2" i="18"/>
  <c r="CM4" i="18"/>
  <c r="CM6" i="18" s="1"/>
  <c r="M96" i="26" l="1"/>
  <c r="O95" i="26"/>
  <c r="CN15" i="18"/>
  <c r="CO11" i="18"/>
  <c r="CO18" i="18" s="1"/>
  <c r="CO13" i="18"/>
  <c r="CO14" i="18"/>
  <c r="CO15" i="18"/>
  <c r="CO16" i="18"/>
  <c r="CN32" i="18"/>
  <c r="CU1" i="18" s="1"/>
  <c r="CN25" i="18"/>
  <c r="CO2" i="18"/>
  <c r="CO3" i="18" s="1"/>
  <c r="CN37" i="18"/>
  <c r="CN21" i="18"/>
  <c r="CN22" i="18"/>
  <c r="CO27" i="18"/>
  <c r="CO37" i="18" s="1"/>
  <c r="CO34" i="18"/>
  <c r="CO35" i="18"/>
  <c r="CO36" i="18"/>
  <c r="CO31" i="18"/>
  <c r="CO33" i="18"/>
  <c r="CO28" i="18"/>
  <c r="CO29" i="18"/>
  <c r="CO30" i="18"/>
  <c r="CN23" i="18"/>
  <c r="CN4" i="18"/>
  <c r="CN3" i="18"/>
  <c r="CN6" i="18" s="1"/>
  <c r="CN36" i="18"/>
  <c r="CN24" i="18"/>
  <c r="O96" i="26" l="1"/>
  <c r="M97" i="26"/>
  <c r="CO17" i="18"/>
  <c r="CP11" i="18"/>
  <c r="CP14" i="18"/>
  <c r="CP15" i="18"/>
  <c r="CP12" i="18"/>
  <c r="CP16" i="18"/>
  <c r="CP18" i="18"/>
  <c r="CP20" i="18"/>
  <c r="CP13" i="18"/>
  <c r="CP19" i="18"/>
  <c r="CO19" i="18"/>
  <c r="CP27" i="18"/>
  <c r="CP32" i="18" s="1"/>
  <c r="CW1" i="18" s="1"/>
  <c r="CO12" i="18"/>
  <c r="CO20" i="18"/>
  <c r="CO25" i="18"/>
  <c r="CO21" i="18"/>
  <c r="CO4" i="18"/>
  <c r="CO6" i="18" s="1"/>
  <c r="CO23" i="18"/>
  <c r="CO24" i="18"/>
  <c r="CO32" i="18"/>
  <c r="CV1" i="18" s="1"/>
  <c r="CP2" i="18"/>
  <c r="CP3" i="18"/>
  <c r="CO22" i="18"/>
  <c r="O97" i="26" l="1"/>
  <c r="M98" i="26"/>
  <c r="CP36" i="18"/>
  <c r="CP34" i="18"/>
  <c r="CP17" i="18"/>
  <c r="CQ11" i="18"/>
  <c r="CQ19" i="18" s="1"/>
  <c r="CQ16" i="18"/>
  <c r="CQ12" i="18"/>
  <c r="CP37" i="18"/>
  <c r="CP25" i="18"/>
  <c r="CP35" i="18"/>
  <c r="CP21" i="18"/>
  <c r="CP33" i="18"/>
  <c r="CP28" i="18"/>
  <c r="CP30" i="18"/>
  <c r="CP4" i="18"/>
  <c r="CP6" i="18" s="1"/>
  <c r="CQ2" i="18"/>
  <c r="CP31" i="18"/>
  <c r="CP24" i="18"/>
  <c r="CP29" i="18"/>
  <c r="CP23" i="18"/>
  <c r="CP22" i="18"/>
  <c r="CQ27" i="18"/>
  <c r="CQ37" i="18" s="1"/>
  <c r="O98" i="26" l="1"/>
  <c r="M99" i="26"/>
  <c r="O99" i="26" s="1"/>
  <c r="M100" i="26"/>
  <c r="O100" i="26" s="1"/>
  <c r="CQ17" i="18"/>
  <c r="CQ3" i="18"/>
  <c r="CQ6" i="18" s="1"/>
  <c r="CR2" i="18"/>
  <c r="CQ20" i="18"/>
  <c r="CR11" i="18"/>
  <c r="CR14" i="18"/>
  <c r="CR17" i="18"/>
  <c r="CR18" i="18"/>
  <c r="CR20" i="18"/>
  <c r="CR16" i="18"/>
  <c r="CR12" i="18"/>
  <c r="CQ4" i="18"/>
  <c r="CQ14" i="18"/>
  <c r="CQ15" i="18"/>
  <c r="CQ32" i="18"/>
  <c r="CX1" i="18" s="1"/>
  <c r="CR27" i="18"/>
  <c r="CR34" i="18" s="1"/>
  <c r="CR28" i="18"/>
  <c r="CR31" i="18"/>
  <c r="CR29" i="18"/>
  <c r="CR36" i="18"/>
  <c r="CQ13" i="18"/>
  <c r="CQ21" i="18"/>
  <c r="CQ30" i="18"/>
  <c r="CQ23" i="18"/>
  <c r="CQ25" i="18"/>
  <c r="CQ24" i="18"/>
  <c r="CQ36" i="18"/>
  <c r="CQ34" i="18"/>
  <c r="CQ31" i="18"/>
  <c r="CQ35" i="18"/>
  <c r="CQ33" i="18"/>
  <c r="CQ28" i="18"/>
  <c r="CQ29" i="18"/>
  <c r="CQ22" i="18"/>
  <c r="CQ18" i="18"/>
  <c r="M101" i="26" l="1"/>
  <c r="O101" i="26" s="1"/>
  <c r="CR33" i="18"/>
  <c r="CR15" i="18"/>
  <c r="CS11" i="18"/>
  <c r="CS17" i="18" s="1"/>
  <c r="CS14" i="18"/>
  <c r="CS16" i="18"/>
  <c r="CS13" i="18"/>
  <c r="CS18" i="18"/>
  <c r="CS19" i="18"/>
  <c r="CS12" i="18"/>
  <c r="CS20" i="18"/>
  <c r="CR21" i="18"/>
  <c r="CR32" i="18"/>
  <c r="CY1" i="18" s="1"/>
  <c r="CS27" i="18"/>
  <c r="CS33" i="18" s="1"/>
  <c r="CS36" i="18"/>
  <c r="CS29" i="18"/>
  <c r="CS32" i="18"/>
  <c r="CZ1" i="18" s="1"/>
  <c r="CS30" i="18"/>
  <c r="CS31" i="18"/>
  <c r="CS28" i="18"/>
  <c r="CR37" i="18"/>
  <c r="CR35" i="18"/>
  <c r="CR23" i="18"/>
  <c r="CR30" i="18"/>
  <c r="CR22" i="18"/>
  <c r="CR24" i="18"/>
  <c r="CR25" i="18"/>
  <c r="CS2" i="18"/>
  <c r="CS3" i="18" s="1"/>
  <c r="CR13" i="18"/>
  <c r="CR3" i="18"/>
  <c r="CR6" i="18" s="1"/>
  <c r="CR19" i="18"/>
  <c r="CR4" i="18"/>
  <c r="M102" i="26" l="1"/>
  <c r="O102" i="26" s="1"/>
  <c r="M103" i="26"/>
  <c r="CS15" i="18"/>
  <c r="CT11" i="18"/>
  <c r="CT18" i="18" s="1"/>
  <c r="CT17" i="18"/>
  <c r="CT20" i="18"/>
  <c r="CT16" i="18"/>
  <c r="CT19" i="18"/>
  <c r="CS23" i="18"/>
  <c r="CS4" i="18"/>
  <c r="CS6" i="18" s="1"/>
  <c r="CS37" i="18"/>
  <c r="CS22" i="18"/>
  <c r="CS24" i="18"/>
  <c r="CT2" i="18"/>
  <c r="CS34" i="18"/>
  <c r="CT27" i="18"/>
  <c r="CT37" i="18" s="1"/>
  <c r="CT31" i="18"/>
  <c r="CT30" i="18"/>
  <c r="CT32" i="18"/>
  <c r="DA1" i="18" s="1"/>
  <c r="CT28" i="18"/>
  <c r="CT29" i="18"/>
  <c r="CT35" i="18"/>
  <c r="CT34" i="18"/>
  <c r="CT33" i="18"/>
  <c r="CT36" i="18"/>
  <c r="CS25" i="18"/>
  <c r="CS35" i="18"/>
  <c r="CS21" i="18"/>
  <c r="O103" i="26" l="1"/>
  <c r="M104" i="26"/>
  <c r="CT15" i="18"/>
  <c r="CU11" i="18"/>
  <c r="CU19" i="18" s="1"/>
  <c r="CU18" i="18"/>
  <c r="CU13" i="18"/>
  <c r="CU17" i="18"/>
  <c r="CU14" i="18"/>
  <c r="CU20" i="18"/>
  <c r="CU15" i="18"/>
  <c r="CU12" i="18"/>
  <c r="CU16" i="18"/>
  <c r="CT14" i="18"/>
  <c r="CU27" i="18"/>
  <c r="CU29" i="18" s="1"/>
  <c r="CU32" i="18"/>
  <c r="DB1" i="18" s="1"/>
  <c r="CU33" i="18"/>
  <c r="CU28" i="18"/>
  <c r="CU34" i="18"/>
  <c r="CU31" i="18"/>
  <c r="CU30" i="18"/>
  <c r="CT12" i="18"/>
  <c r="CT13" i="18"/>
  <c r="CT3" i="18"/>
  <c r="CT6" i="18" s="1"/>
  <c r="CU2" i="18"/>
  <c r="CU4" i="18" s="1"/>
  <c r="CU3" i="18"/>
  <c r="CT23" i="18"/>
  <c r="CT4" i="18"/>
  <c r="CT24" i="18"/>
  <c r="CT25" i="18"/>
  <c r="CT22" i="18"/>
  <c r="CT21" i="18"/>
  <c r="O104" i="26" l="1"/>
  <c r="M105" i="26"/>
  <c r="CU6" i="18"/>
  <c r="CV11" i="18"/>
  <c r="CV13" i="18" s="1"/>
  <c r="CV14" i="18"/>
  <c r="CV12" i="18"/>
  <c r="CV18" i="18"/>
  <c r="CV20" i="18"/>
  <c r="CV15" i="18"/>
  <c r="CV17" i="18"/>
  <c r="CV19" i="18"/>
  <c r="CV16" i="18"/>
  <c r="CV2" i="18"/>
  <c r="CV3" i="18" s="1"/>
  <c r="CU24" i="18"/>
  <c r="CU37" i="18"/>
  <c r="CU25" i="18"/>
  <c r="CU36" i="18"/>
  <c r="CU23" i="18"/>
  <c r="CU22" i="18"/>
  <c r="CU35" i="18"/>
  <c r="CV27" i="18"/>
  <c r="CV34" i="18" s="1"/>
  <c r="CV36" i="18"/>
  <c r="CU21" i="18"/>
  <c r="O105" i="26" l="1"/>
  <c r="M106" i="26"/>
  <c r="CV37" i="18"/>
  <c r="CV35" i="18"/>
  <c r="CW11" i="18"/>
  <c r="CW17" i="18"/>
  <c r="CW14" i="18"/>
  <c r="CW19" i="18"/>
  <c r="CW12" i="18"/>
  <c r="CW15" i="18"/>
  <c r="CW13" i="18"/>
  <c r="CW16" i="18"/>
  <c r="CV21" i="18"/>
  <c r="CV32" i="18"/>
  <c r="DC1" i="18" s="1"/>
  <c r="CV23" i="18"/>
  <c r="CV24" i="18"/>
  <c r="CW27" i="18"/>
  <c r="CW33" i="18" s="1"/>
  <c r="CW35" i="18"/>
  <c r="CW34" i="18"/>
  <c r="CW37" i="18"/>
  <c r="CW29" i="18"/>
  <c r="CW28" i="18"/>
  <c r="CW32" i="18"/>
  <c r="DD1" i="18" s="1"/>
  <c r="CW30" i="18"/>
  <c r="CW31" i="18"/>
  <c r="CV28" i="18"/>
  <c r="CV31" i="18"/>
  <c r="CV30" i="18"/>
  <c r="CV22" i="18"/>
  <c r="CW2" i="18"/>
  <c r="CW3" i="18" s="1"/>
  <c r="CV25" i="18"/>
  <c r="CV33" i="18"/>
  <c r="CV29" i="18"/>
  <c r="CV4" i="18"/>
  <c r="CV6" i="18" s="1"/>
  <c r="O106" i="26" l="1"/>
  <c r="M107" i="26"/>
  <c r="CW18" i="18"/>
  <c r="CX11" i="18"/>
  <c r="CX12" i="18" s="1"/>
  <c r="CX17" i="18"/>
  <c r="CW21" i="18"/>
  <c r="CW23" i="18"/>
  <c r="CW36" i="18"/>
  <c r="CX27" i="18"/>
  <c r="CX31" i="18" s="1"/>
  <c r="CX28" i="18"/>
  <c r="CX33" i="18"/>
  <c r="CX29" i="18"/>
  <c r="CX36" i="18"/>
  <c r="CX30" i="18"/>
  <c r="CX32" i="18"/>
  <c r="DE1" i="18" s="1"/>
  <c r="CX37" i="18"/>
  <c r="CX34" i="18"/>
  <c r="CW22" i="18"/>
  <c r="CW25" i="18"/>
  <c r="CW4" i="18"/>
  <c r="CW6" i="18" s="1"/>
  <c r="CX2" i="18"/>
  <c r="CX3" i="18" s="1"/>
  <c r="CW24" i="18"/>
  <c r="CW20" i="18"/>
  <c r="O107" i="26" l="1"/>
  <c r="M108" i="26"/>
  <c r="CX18" i="18"/>
  <c r="CY11" i="18"/>
  <c r="CY13" i="18" s="1"/>
  <c r="CY16" i="18"/>
  <c r="CY15" i="18"/>
  <c r="CY19" i="18"/>
  <c r="CY18" i="18"/>
  <c r="CY17" i="18"/>
  <c r="CY12" i="18"/>
  <c r="CY20" i="18"/>
  <c r="CX14" i="18"/>
  <c r="CX16" i="18"/>
  <c r="CX15" i="18"/>
  <c r="CX20" i="18"/>
  <c r="CX19" i="18"/>
  <c r="CX23" i="18"/>
  <c r="CX24" i="18"/>
  <c r="CX35" i="18"/>
  <c r="CY27" i="18"/>
  <c r="CY32" i="18" s="1"/>
  <c r="DF1" i="18" s="1"/>
  <c r="CY31" i="18"/>
  <c r="CY37" i="18"/>
  <c r="CY36" i="18"/>
  <c r="CY33" i="18"/>
  <c r="CY28" i="18"/>
  <c r="CX22" i="18"/>
  <c r="CX25" i="18"/>
  <c r="CX21" i="18"/>
  <c r="CX4" i="18"/>
  <c r="CX6" i="18" s="1"/>
  <c r="CY2" i="18"/>
  <c r="CY3" i="18" s="1"/>
  <c r="CX13" i="18"/>
  <c r="O108" i="26" l="1"/>
  <c r="M109" i="26"/>
  <c r="CY35" i="18"/>
  <c r="CZ27" i="18"/>
  <c r="CZ36" i="18" s="1"/>
  <c r="CZ32" i="18"/>
  <c r="DG1" i="18" s="1"/>
  <c r="CZ30" i="18"/>
  <c r="CZ34" i="18"/>
  <c r="CZ29" i="18"/>
  <c r="CZ28" i="18"/>
  <c r="CZ33" i="18"/>
  <c r="CY29" i="18"/>
  <c r="CY14" i="18"/>
  <c r="CZ25" i="18"/>
  <c r="CZ22" i="18"/>
  <c r="CZ23" i="18"/>
  <c r="CZ11" i="18"/>
  <c r="CZ20" i="18" s="1"/>
  <c r="CZ16" i="18"/>
  <c r="CZ12" i="18"/>
  <c r="CZ17" i="18"/>
  <c r="CZ15" i="18"/>
  <c r="CZ14" i="18"/>
  <c r="CZ13" i="18"/>
  <c r="CY4" i="18"/>
  <c r="CY6" i="18" s="1"/>
  <c r="CZ2" i="18"/>
  <c r="CY23" i="18"/>
  <c r="CY24" i="18"/>
  <c r="CY25" i="18"/>
  <c r="CY22" i="18"/>
  <c r="CY21" i="18"/>
  <c r="CY34" i="18"/>
  <c r="CY30" i="18"/>
  <c r="O109" i="26" l="1"/>
  <c r="M110" i="26"/>
  <c r="CZ19" i="18"/>
  <c r="CZ4" i="18"/>
  <c r="DA2" i="18"/>
  <c r="DA4" i="18" s="1"/>
  <c r="CZ31" i="18"/>
  <c r="DA27" i="18"/>
  <c r="DA36" i="18" s="1"/>
  <c r="DA37" i="18"/>
  <c r="DA35" i="18"/>
  <c r="DA30" i="18"/>
  <c r="DA33" i="18"/>
  <c r="DA29" i="18"/>
  <c r="DA32" i="18"/>
  <c r="DH1" i="18" s="1"/>
  <c r="DA31" i="18"/>
  <c r="DA28" i="18"/>
  <c r="CZ18" i="18"/>
  <c r="DA23" i="18"/>
  <c r="DA21" i="18"/>
  <c r="DA11" i="18"/>
  <c r="DA20" i="18" s="1"/>
  <c r="DA16" i="18"/>
  <c r="DA19" i="18"/>
  <c r="DA13" i="18"/>
  <c r="DA15" i="18"/>
  <c r="DA17" i="18"/>
  <c r="DA18" i="18"/>
  <c r="DA14" i="18"/>
  <c r="CZ35" i="18"/>
  <c r="CZ3" i="18"/>
  <c r="CZ6" i="18" s="1"/>
  <c r="CZ21" i="18"/>
  <c r="CZ37" i="18"/>
  <c r="CZ24" i="18"/>
  <c r="O110" i="26" l="1"/>
  <c r="M111" i="26"/>
  <c r="DA12" i="18"/>
  <c r="DB11" i="18"/>
  <c r="DB20" i="18" s="1"/>
  <c r="DB16" i="18"/>
  <c r="DB17" i="18"/>
  <c r="DB15" i="18"/>
  <c r="DB13" i="18"/>
  <c r="DB14" i="18"/>
  <c r="DB12" i="18"/>
  <c r="DB19" i="18"/>
  <c r="DA34" i="18"/>
  <c r="DB27" i="18"/>
  <c r="DB33" i="18" s="1"/>
  <c r="DA24" i="18"/>
  <c r="DA22" i="18"/>
  <c r="DA25" i="18"/>
  <c r="DA3" i="18"/>
  <c r="DA6" i="18" s="1"/>
  <c r="DB2" i="18"/>
  <c r="DB4" i="18" s="1"/>
  <c r="DB3" i="18"/>
  <c r="O111" i="26" l="1"/>
  <c r="M112" i="26"/>
  <c r="DB18" i="18"/>
  <c r="DC11" i="18"/>
  <c r="DC18" i="18"/>
  <c r="DC19" i="18"/>
  <c r="DC20" i="18"/>
  <c r="DC13" i="18"/>
  <c r="DC16" i="18"/>
  <c r="DC15" i="18"/>
  <c r="DC17" i="18"/>
  <c r="DC12" i="18"/>
  <c r="DC14" i="18"/>
  <c r="DB36" i="18"/>
  <c r="DB22" i="18"/>
  <c r="DB28" i="18"/>
  <c r="DB32" i="18"/>
  <c r="DI1" i="18" s="1"/>
  <c r="DB34" i="18"/>
  <c r="DB25" i="18"/>
  <c r="DB35" i="18"/>
  <c r="DB21" i="18"/>
  <c r="DB37" i="18"/>
  <c r="DB24" i="18"/>
  <c r="DB31" i="18"/>
  <c r="DC31" i="18"/>
  <c r="DC36" i="18"/>
  <c r="DC29" i="18"/>
  <c r="DC35" i="18"/>
  <c r="DC30" i="18"/>
  <c r="DC34" i="18"/>
  <c r="DC33" i="18"/>
  <c r="DC27" i="18"/>
  <c r="DC37" i="18" s="1"/>
  <c r="DB29" i="18"/>
  <c r="DB30" i="18"/>
  <c r="DB23" i="18"/>
  <c r="DB6" i="18"/>
  <c r="DC2" i="18"/>
  <c r="DC3" i="18" s="1"/>
  <c r="O112" i="26" l="1"/>
  <c r="M113" i="26"/>
  <c r="DD11" i="18"/>
  <c r="DD12" i="18" s="1"/>
  <c r="DD13" i="18"/>
  <c r="DD17" i="18"/>
  <c r="DD18" i="18"/>
  <c r="DD20" i="18"/>
  <c r="DD16" i="18"/>
  <c r="DD19" i="18"/>
  <c r="DD15" i="18"/>
  <c r="DC24" i="18"/>
  <c r="DC4" i="18"/>
  <c r="DC6" i="18" s="1"/>
  <c r="DD2" i="18"/>
  <c r="DD4" i="18" s="1"/>
  <c r="DC22" i="18"/>
  <c r="DC25" i="18"/>
  <c r="DC32" i="18"/>
  <c r="DJ1" i="18" s="1"/>
  <c r="DD27" i="18"/>
  <c r="DD28" i="18"/>
  <c r="DD32" i="18"/>
  <c r="DK1" i="18" s="1"/>
  <c r="DD29" i="18"/>
  <c r="DD35" i="18"/>
  <c r="DD30" i="18"/>
  <c r="DD33" i="18"/>
  <c r="DD31" i="18"/>
  <c r="DD37" i="18"/>
  <c r="DD36" i="18"/>
  <c r="DC28" i="18"/>
  <c r="DC21" i="18"/>
  <c r="DC23" i="18"/>
  <c r="O113" i="26" l="1"/>
  <c r="M114" i="26"/>
  <c r="DD34" i="18"/>
  <c r="DE27" i="18"/>
  <c r="DE29" i="18" s="1"/>
  <c r="DE36" i="18"/>
  <c r="DE32" i="18"/>
  <c r="DL1" i="18" s="1"/>
  <c r="DE35" i="18"/>
  <c r="DE30" i="18"/>
  <c r="DE28" i="18"/>
  <c r="DE37" i="18"/>
  <c r="DE34" i="18"/>
  <c r="DE31" i="18"/>
  <c r="DD14" i="18"/>
  <c r="DE22" i="18"/>
  <c r="DE23" i="18"/>
  <c r="DE24" i="18"/>
  <c r="DE21" i="18"/>
  <c r="DE25" i="18"/>
  <c r="DE11" i="18"/>
  <c r="DE14" i="18" s="1"/>
  <c r="DE13" i="18"/>
  <c r="DE19" i="18"/>
  <c r="DE20" i="18"/>
  <c r="DE15" i="18"/>
  <c r="DE12" i="18"/>
  <c r="DE17" i="18"/>
  <c r="DE18" i="18"/>
  <c r="DD22" i="18"/>
  <c r="DD24" i="18"/>
  <c r="DD3" i="18"/>
  <c r="DD6" i="18" s="1"/>
  <c r="DD25" i="18"/>
  <c r="DD23" i="18"/>
  <c r="DE2" i="18"/>
  <c r="DD21" i="18"/>
  <c r="O114" i="26" l="1"/>
  <c r="M115" i="26"/>
  <c r="DE3" i="18"/>
  <c r="DF2" i="18"/>
  <c r="DF4" i="18" s="1"/>
  <c r="DF3" i="18"/>
  <c r="DE16" i="18"/>
  <c r="DF11" i="18"/>
  <c r="DF13" i="18"/>
  <c r="DF19" i="18"/>
  <c r="DF16" i="18"/>
  <c r="DF12" i="18"/>
  <c r="DE33" i="18"/>
  <c r="DF27" i="18"/>
  <c r="DF34" i="18" s="1"/>
  <c r="DF31" i="18"/>
  <c r="DF36" i="18"/>
  <c r="DF32" i="18"/>
  <c r="DM1" i="18" s="1"/>
  <c r="DF37" i="18"/>
  <c r="DF29" i="18"/>
  <c r="DF33" i="18"/>
  <c r="DE4" i="18"/>
  <c r="DE6" i="18" s="1"/>
  <c r="O115" i="26" l="1"/>
  <c r="M116" i="26"/>
  <c r="DF14" i="18"/>
  <c r="DG11" i="18"/>
  <c r="DG16" i="18" s="1"/>
  <c r="DG14" i="18"/>
  <c r="DG15" i="18"/>
  <c r="DG13" i="18"/>
  <c r="DG12" i="18"/>
  <c r="DG19" i="18"/>
  <c r="DG17" i="18"/>
  <c r="DG18" i="18"/>
  <c r="DG20" i="18"/>
  <c r="DF18" i="18"/>
  <c r="DF20" i="18"/>
  <c r="DF25" i="18"/>
  <c r="DF21" i="18"/>
  <c r="DF35" i="18"/>
  <c r="DF24" i="18"/>
  <c r="DF30" i="18"/>
  <c r="DF23" i="18"/>
  <c r="DF22" i="18"/>
  <c r="DF6" i="18"/>
  <c r="DF17" i="18"/>
  <c r="DF28" i="18"/>
  <c r="DG27" i="18"/>
  <c r="DG36" i="18"/>
  <c r="DG28" i="18"/>
  <c r="DG30" i="18"/>
  <c r="DF15" i="18"/>
  <c r="DG2" i="18"/>
  <c r="DG4" i="18"/>
  <c r="DG3" i="18"/>
  <c r="DG6" i="18" s="1"/>
  <c r="O116" i="26" l="1"/>
  <c r="M117" i="26"/>
  <c r="DG34" i="18"/>
  <c r="DH27" i="18"/>
  <c r="DH29" i="18" s="1"/>
  <c r="DH32" i="18"/>
  <c r="DO1" i="18" s="1"/>
  <c r="DH31" i="18"/>
  <c r="DH34" i="18"/>
  <c r="DH35" i="18"/>
  <c r="DH36" i="18"/>
  <c r="DH30" i="18"/>
  <c r="DH37" i="18"/>
  <c r="DH33" i="18"/>
  <c r="DH2" i="18"/>
  <c r="DH3" i="18"/>
  <c r="DH22" i="18"/>
  <c r="DH23" i="18"/>
  <c r="DH24" i="18"/>
  <c r="DH11" i="18"/>
  <c r="DH14" i="18"/>
  <c r="DH13" i="18"/>
  <c r="DH20" i="18"/>
  <c r="DH18" i="18"/>
  <c r="DH12" i="18"/>
  <c r="DH15" i="18"/>
  <c r="DH19" i="18"/>
  <c r="DH17" i="18"/>
  <c r="DG29" i="18"/>
  <c r="DG25" i="18"/>
  <c r="DG31" i="18"/>
  <c r="DG32" i="18"/>
  <c r="DN1" i="18" s="1"/>
  <c r="DG21" i="18"/>
  <c r="DG35" i="18"/>
  <c r="DG23" i="18"/>
  <c r="DG33" i="18"/>
  <c r="DG24" i="18"/>
  <c r="DG37" i="18"/>
  <c r="DG22" i="18"/>
  <c r="O117" i="26" l="1"/>
  <c r="M118" i="26"/>
  <c r="DH4" i="18"/>
  <c r="DH6" i="18" s="1"/>
  <c r="DI2" i="18"/>
  <c r="DI4" i="18"/>
  <c r="DI3" i="18"/>
  <c r="DI6" i="18" s="1"/>
  <c r="DH16" i="18"/>
  <c r="DI11" i="18"/>
  <c r="DH21" i="18"/>
  <c r="DI27" i="18"/>
  <c r="DI33" i="18" s="1"/>
  <c r="DH25" i="18"/>
  <c r="DH28" i="18"/>
  <c r="O118" i="26" l="1"/>
  <c r="M119" i="26"/>
  <c r="DI16" i="18"/>
  <c r="DJ11" i="18"/>
  <c r="DJ14" i="18" s="1"/>
  <c r="DJ16" i="18"/>
  <c r="DJ17" i="18"/>
  <c r="DJ20" i="18"/>
  <c r="DJ15" i="18"/>
  <c r="DI34" i="18"/>
  <c r="DI13" i="18"/>
  <c r="DI35" i="18"/>
  <c r="DI31" i="18"/>
  <c r="DI24" i="18"/>
  <c r="DI20" i="18"/>
  <c r="DI37" i="18"/>
  <c r="DI23" i="18"/>
  <c r="DI18" i="18"/>
  <c r="DI36" i="18"/>
  <c r="DI22" i="18"/>
  <c r="DI30" i="18"/>
  <c r="DI28" i="18"/>
  <c r="DI29" i="18"/>
  <c r="DI25" i="18"/>
  <c r="DI14" i="18"/>
  <c r="DI32" i="18"/>
  <c r="DP1" i="18" s="1"/>
  <c r="DI21" i="18"/>
  <c r="DJ27" i="18"/>
  <c r="DJ29" i="18" s="1"/>
  <c r="DJ36" i="18"/>
  <c r="DJ30" i="18"/>
  <c r="DJ37" i="18"/>
  <c r="DJ32" i="18"/>
  <c r="DQ1" i="18" s="1"/>
  <c r="DJ34" i="18"/>
  <c r="DJ31" i="18"/>
  <c r="DJ33" i="18"/>
  <c r="DJ35" i="18"/>
  <c r="DI15" i="18"/>
  <c r="DI17" i="18"/>
  <c r="DJ2" i="18"/>
  <c r="DJ4" i="18"/>
  <c r="DI12" i="18"/>
  <c r="DI19" i="18"/>
  <c r="O119" i="26" l="1"/>
  <c r="M120" i="26"/>
  <c r="DJ3" i="18"/>
  <c r="DJ6" i="18" s="1"/>
  <c r="DK2" i="18"/>
  <c r="DK3" i="18" s="1"/>
  <c r="DK6" i="18" s="1"/>
  <c r="DK4" i="18"/>
  <c r="DJ18" i="18"/>
  <c r="DK11" i="18"/>
  <c r="DK16" i="18" s="1"/>
  <c r="DK19" i="18"/>
  <c r="DK17" i="18"/>
  <c r="DK20" i="18"/>
  <c r="DJ12" i="18"/>
  <c r="DJ13" i="18"/>
  <c r="DJ19" i="18"/>
  <c r="DJ24" i="18"/>
  <c r="DJ23" i="18"/>
  <c r="DJ25" i="18"/>
  <c r="DJ22" i="18"/>
  <c r="DJ28" i="18"/>
  <c r="DK27" i="18"/>
  <c r="DK35" i="18"/>
  <c r="DK30" i="18"/>
  <c r="DK36" i="18"/>
  <c r="DJ21" i="18"/>
  <c r="O120" i="26" l="1"/>
  <c r="M121" i="26"/>
  <c r="DL27" i="18"/>
  <c r="DL31" i="18" s="1"/>
  <c r="DL35" i="18"/>
  <c r="DL28" i="18"/>
  <c r="DL33" i="18"/>
  <c r="DK13" i="18"/>
  <c r="DL22" i="18"/>
  <c r="DL25" i="18"/>
  <c r="DL23" i="18"/>
  <c r="DL21" i="18"/>
  <c r="DL24" i="18"/>
  <c r="DL11" i="18"/>
  <c r="DL18" i="18" s="1"/>
  <c r="DL16" i="18"/>
  <c r="DL17" i="18"/>
  <c r="DL20" i="18"/>
  <c r="DL13" i="18"/>
  <c r="DL19" i="18"/>
  <c r="DL12" i="18"/>
  <c r="DK24" i="18"/>
  <c r="DK25" i="18"/>
  <c r="DK23" i="18"/>
  <c r="DK22" i="18"/>
  <c r="DK21" i="18"/>
  <c r="DK28" i="18"/>
  <c r="DK15" i="18"/>
  <c r="DK34" i="18"/>
  <c r="DK31" i="18"/>
  <c r="DK32" i="18"/>
  <c r="DR1" i="18" s="1"/>
  <c r="DK12" i="18"/>
  <c r="DL2" i="18"/>
  <c r="DL4" i="18"/>
  <c r="DK29" i="18"/>
  <c r="DK37" i="18"/>
  <c r="DK14" i="18"/>
  <c r="DK33" i="18"/>
  <c r="DK18" i="18"/>
  <c r="O121" i="26" l="1"/>
  <c r="M122" i="26"/>
  <c r="DL30" i="18"/>
  <c r="DM27" i="18"/>
  <c r="DM28" i="18" s="1"/>
  <c r="DM31" i="18"/>
  <c r="DM30" i="18"/>
  <c r="DM34" i="18"/>
  <c r="DM35" i="18"/>
  <c r="DM37" i="18"/>
  <c r="DM32" i="18"/>
  <c r="DT1" i="18" s="1"/>
  <c r="DM29" i="18"/>
  <c r="DM33" i="18"/>
  <c r="DL37" i="18"/>
  <c r="DL29" i="18"/>
  <c r="DM2" i="18"/>
  <c r="DM3" i="18"/>
  <c r="DL15" i="18"/>
  <c r="DL36" i="18"/>
  <c r="DL3" i="18"/>
  <c r="DL6" i="18" s="1"/>
  <c r="DL32" i="18"/>
  <c r="DS1" i="18" s="1"/>
  <c r="DL14" i="18"/>
  <c r="DM11" i="18"/>
  <c r="DM19" i="18" s="1"/>
  <c r="DL34" i="18"/>
  <c r="O122" i="26" l="1"/>
  <c r="M123" i="26"/>
  <c r="DM4" i="18"/>
  <c r="DM6" i="18" s="1"/>
  <c r="DN2" i="18"/>
  <c r="DN3" i="18" s="1"/>
  <c r="DN6" i="18" s="1"/>
  <c r="DN4" i="18"/>
  <c r="DN11" i="18"/>
  <c r="DN20" i="18"/>
  <c r="DN17" i="18"/>
  <c r="DN19" i="18"/>
  <c r="DN12" i="18"/>
  <c r="DN15" i="18"/>
  <c r="DM21" i="18"/>
  <c r="DM18" i="18"/>
  <c r="DM23" i="18"/>
  <c r="DM22" i="18"/>
  <c r="DM13" i="18"/>
  <c r="DM24" i="18"/>
  <c r="DM12" i="18"/>
  <c r="DM36" i="18"/>
  <c r="DM17" i="18"/>
  <c r="DM15" i="18"/>
  <c r="DM20" i="18"/>
  <c r="DM16" i="18"/>
  <c r="DM25" i="18"/>
  <c r="DM14" i="18"/>
  <c r="DN27" i="18"/>
  <c r="DN29" i="18"/>
  <c r="DN30" i="18"/>
  <c r="O123" i="26" l="1"/>
  <c r="M124" i="26"/>
  <c r="DO11" i="18"/>
  <c r="DO12" i="18"/>
  <c r="DO18" i="18"/>
  <c r="DO15" i="18"/>
  <c r="DO17" i="18"/>
  <c r="DO13" i="18"/>
  <c r="DO20" i="18"/>
  <c r="DO14" i="18"/>
  <c r="DO16" i="18"/>
  <c r="DN24" i="18"/>
  <c r="DN23" i="18"/>
  <c r="DN22" i="18"/>
  <c r="DN25" i="18"/>
  <c r="DN21" i="18"/>
  <c r="DO27" i="18"/>
  <c r="DO33" i="18" s="1"/>
  <c r="DO36" i="18"/>
  <c r="DO35" i="18"/>
  <c r="DO34" i="18"/>
  <c r="DO28" i="18"/>
  <c r="DO32" i="18"/>
  <c r="DV1" i="18" s="1"/>
  <c r="DO31" i="18"/>
  <c r="DO29" i="18"/>
  <c r="DO30" i="18"/>
  <c r="DN34" i="18"/>
  <c r="DN37" i="18"/>
  <c r="DN16" i="18"/>
  <c r="DN32" i="18"/>
  <c r="DU1" i="18" s="1"/>
  <c r="DN28" i="18"/>
  <c r="DN31" i="18"/>
  <c r="DN35" i="18"/>
  <c r="DN36" i="18"/>
  <c r="DN33" i="18"/>
  <c r="DN18" i="18"/>
  <c r="DO2" i="18"/>
  <c r="DO3" i="18"/>
  <c r="DN13" i="18"/>
  <c r="DN14" i="18"/>
  <c r="O124" i="26" l="1"/>
  <c r="M125" i="26"/>
  <c r="DO4" i="18"/>
  <c r="DO6" i="18" s="1"/>
  <c r="DP2" i="18"/>
  <c r="DP3" i="18" s="1"/>
  <c r="DO19" i="18"/>
  <c r="DP11" i="18"/>
  <c r="DP15" i="18"/>
  <c r="DP20" i="18"/>
  <c r="DP14" i="18"/>
  <c r="DP17" i="18"/>
  <c r="DP18" i="18"/>
  <c r="DP16" i="18"/>
  <c r="DO24" i="18"/>
  <c r="DO37" i="18"/>
  <c r="DP27" i="18"/>
  <c r="DP32" i="18" s="1"/>
  <c r="DW1" i="18" s="1"/>
  <c r="DP31" i="18"/>
  <c r="DP34" i="18"/>
  <c r="DP30" i="18"/>
  <c r="DP28" i="18"/>
  <c r="DO23" i="18"/>
  <c r="DO25" i="18"/>
  <c r="DO22" i="18"/>
  <c r="DO21" i="18"/>
  <c r="O125" i="26" l="1"/>
  <c r="M126" i="26"/>
  <c r="DQ11" i="18"/>
  <c r="DQ15" i="18" s="1"/>
  <c r="DQ19" i="18"/>
  <c r="DQ14" i="18"/>
  <c r="DQ17" i="18"/>
  <c r="DQ12" i="18"/>
  <c r="DQ13" i="18"/>
  <c r="DQ18" i="18"/>
  <c r="DQ16" i="18"/>
  <c r="DP24" i="18"/>
  <c r="DP35" i="18"/>
  <c r="DP37" i="18"/>
  <c r="DP23" i="18"/>
  <c r="DP29" i="18"/>
  <c r="DP21" i="18"/>
  <c r="DP33" i="18"/>
  <c r="DQ27" i="18"/>
  <c r="DQ34" i="18" s="1"/>
  <c r="DQ35" i="18"/>
  <c r="DQ30" i="18"/>
  <c r="DQ36" i="18"/>
  <c r="DQ37" i="18"/>
  <c r="DQ33" i="18"/>
  <c r="DQ31" i="18"/>
  <c r="DQ28" i="18"/>
  <c r="DQ32" i="18"/>
  <c r="DX1" i="18" s="1"/>
  <c r="DP36" i="18"/>
  <c r="DP25" i="18"/>
  <c r="DP22" i="18"/>
  <c r="DP13" i="18"/>
  <c r="DP12" i="18"/>
  <c r="DP4" i="18"/>
  <c r="DP6" i="18" s="1"/>
  <c r="DQ2" i="18"/>
  <c r="DQ4" i="18" s="1"/>
  <c r="DP19" i="18"/>
  <c r="O126" i="26" l="1"/>
  <c r="M127" i="26"/>
  <c r="DQ3" i="18"/>
  <c r="DQ6" i="18" s="1"/>
  <c r="DR2" i="18"/>
  <c r="DR4" i="18" s="1"/>
  <c r="DQ29" i="18"/>
  <c r="DR27" i="18"/>
  <c r="DR31" i="18"/>
  <c r="DR36" i="18"/>
  <c r="DR33" i="18"/>
  <c r="DR37" i="18"/>
  <c r="DR29" i="18"/>
  <c r="DR35" i="18"/>
  <c r="DR28" i="18"/>
  <c r="DR34" i="18"/>
  <c r="DR32" i="18"/>
  <c r="DY1" i="18" s="1"/>
  <c r="DQ20" i="18"/>
  <c r="DR24" i="18"/>
  <c r="DR11" i="18"/>
  <c r="DR13" i="18"/>
  <c r="DR14" i="18"/>
  <c r="DR18" i="18"/>
  <c r="DR15" i="18"/>
  <c r="DR16" i="18"/>
  <c r="DR17" i="18"/>
  <c r="DR12" i="18"/>
  <c r="DR19" i="18"/>
  <c r="DQ24" i="18"/>
  <c r="DQ21" i="18"/>
  <c r="DQ25" i="18"/>
  <c r="DQ22" i="18"/>
  <c r="DQ23" i="18"/>
  <c r="O127" i="26" l="1"/>
  <c r="M128" i="26"/>
  <c r="DR20" i="18"/>
  <c r="DS11" i="18"/>
  <c r="DS14" i="18" s="1"/>
  <c r="DS15" i="18"/>
  <c r="DS12" i="18"/>
  <c r="DS19" i="18"/>
  <c r="DS17" i="18"/>
  <c r="DS18" i="18"/>
  <c r="DS20" i="18"/>
  <c r="DS16" i="18"/>
  <c r="DR30" i="18"/>
  <c r="DS27" i="18"/>
  <c r="DS31" i="18" s="1"/>
  <c r="DS29" i="18"/>
  <c r="DS28" i="18"/>
  <c r="DS34" i="18"/>
  <c r="DS37" i="18"/>
  <c r="DS33" i="18"/>
  <c r="DR25" i="18"/>
  <c r="DR22" i="18"/>
  <c r="DR21" i="18"/>
  <c r="DR3" i="18"/>
  <c r="DR6" i="18" s="1"/>
  <c r="DS2" i="18"/>
  <c r="DS3" i="18" s="1"/>
  <c r="DR23" i="18"/>
  <c r="O128" i="26" l="1"/>
  <c r="M129" i="26"/>
  <c r="DT11" i="18"/>
  <c r="DT16" i="18" s="1"/>
  <c r="DT13" i="18"/>
  <c r="DT15" i="18"/>
  <c r="DT17" i="18"/>
  <c r="DT12" i="18"/>
  <c r="DT18" i="18"/>
  <c r="DT19" i="18"/>
  <c r="DT20" i="18"/>
  <c r="DT14" i="18"/>
  <c r="DS32" i="18"/>
  <c r="DZ1" i="18" s="1"/>
  <c r="DS24" i="18"/>
  <c r="DS25" i="18"/>
  <c r="DS30" i="18"/>
  <c r="DT27" i="18"/>
  <c r="DT33" i="18" s="1"/>
  <c r="DT34" i="18"/>
  <c r="DT37" i="18"/>
  <c r="DT32" i="18"/>
  <c r="EA1" i="18" s="1"/>
  <c r="DT28" i="18"/>
  <c r="DT31" i="18"/>
  <c r="DT36" i="18"/>
  <c r="DT29" i="18"/>
  <c r="DT35" i="18"/>
  <c r="DS22" i="18"/>
  <c r="DS35" i="18"/>
  <c r="DS21" i="18"/>
  <c r="DS36" i="18"/>
  <c r="DS23" i="18"/>
  <c r="DT2" i="18"/>
  <c r="DT4" i="18" s="1"/>
  <c r="DS4" i="18"/>
  <c r="DS6" i="18" s="1"/>
  <c r="DS13" i="18"/>
  <c r="O129" i="26" l="1"/>
  <c r="M130" i="26"/>
  <c r="DT30" i="18"/>
  <c r="DU11" i="18"/>
  <c r="DU17" i="18"/>
  <c r="DU19" i="18"/>
  <c r="DU16" i="18"/>
  <c r="DU12" i="18"/>
  <c r="DU14" i="18"/>
  <c r="DU13" i="18"/>
  <c r="DU18" i="18"/>
  <c r="DU20" i="18"/>
  <c r="DT24" i="18"/>
  <c r="DT3" i="18"/>
  <c r="DT6" i="18" s="1"/>
  <c r="DU2" i="18"/>
  <c r="DU4" i="18" s="1"/>
  <c r="DU27" i="18"/>
  <c r="DU35" i="18" s="1"/>
  <c r="DU29" i="18"/>
  <c r="DU31" i="18"/>
  <c r="DU34" i="18"/>
  <c r="DU33" i="18"/>
  <c r="DU30" i="18"/>
  <c r="DU32" i="18"/>
  <c r="EB1" i="18" s="1"/>
  <c r="DU28" i="18"/>
  <c r="DU37" i="18"/>
  <c r="DT23" i="18"/>
  <c r="DT21" i="18"/>
  <c r="DT25" i="18"/>
  <c r="DT22" i="18"/>
  <c r="O130" i="26" l="1"/>
  <c r="M131" i="26"/>
  <c r="DU15" i="18"/>
  <c r="DV11" i="18"/>
  <c r="DV12" i="18" s="1"/>
  <c r="DV20" i="18"/>
  <c r="DV18" i="18"/>
  <c r="DV16" i="18"/>
  <c r="DV13" i="18"/>
  <c r="DV19" i="18"/>
  <c r="DV14" i="18"/>
  <c r="DV17" i="18"/>
  <c r="DU36" i="18"/>
  <c r="DU24" i="18"/>
  <c r="DU23" i="18"/>
  <c r="DV27" i="18"/>
  <c r="DV34" i="18" s="1"/>
  <c r="DV37" i="18"/>
  <c r="DV32" i="18"/>
  <c r="EC1" i="18" s="1"/>
  <c r="DV33" i="18"/>
  <c r="DV35" i="18"/>
  <c r="DV28" i="18"/>
  <c r="DV29" i="18"/>
  <c r="DV31" i="18"/>
  <c r="DU21" i="18"/>
  <c r="DU25" i="18"/>
  <c r="DU3" i="18"/>
  <c r="DU6" i="18" s="1"/>
  <c r="DV2" i="18"/>
  <c r="DU22" i="18"/>
  <c r="O131" i="26" l="1"/>
  <c r="M132" i="26"/>
  <c r="DV15" i="18"/>
  <c r="DW11" i="18"/>
  <c r="DW13" i="18" s="1"/>
  <c r="DW16" i="18"/>
  <c r="DW18" i="18"/>
  <c r="DW17" i="18"/>
  <c r="DW15" i="18"/>
  <c r="DW20" i="18"/>
  <c r="DW12" i="18"/>
  <c r="DV30" i="18"/>
  <c r="DV24" i="18"/>
  <c r="DV36" i="18"/>
  <c r="DV21" i="18"/>
  <c r="DV25" i="18"/>
  <c r="DV3" i="18"/>
  <c r="DW2" i="18"/>
  <c r="DW4" i="18" s="1"/>
  <c r="DW27" i="18"/>
  <c r="DW36" i="18"/>
  <c r="DW35" i="18"/>
  <c r="DW33" i="18"/>
  <c r="DV23" i="18"/>
  <c r="DV4" i="18"/>
  <c r="DV6" i="18" s="1"/>
  <c r="DV22" i="18"/>
  <c r="O132" i="26" l="1"/>
  <c r="M133" i="26"/>
  <c r="DW29" i="18"/>
  <c r="DX27" i="18"/>
  <c r="DX29" i="18"/>
  <c r="DX36" i="18"/>
  <c r="DX37" i="18"/>
  <c r="DX31" i="18"/>
  <c r="DX33" i="18"/>
  <c r="DX35" i="18"/>
  <c r="DX30" i="18"/>
  <c r="DX32" i="18"/>
  <c r="EE1" i="18" s="1"/>
  <c r="DX28" i="18"/>
  <c r="DW31" i="18"/>
  <c r="DW28" i="18"/>
  <c r="DW37" i="18"/>
  <c r="DW3" i="18"/>
  <c r="DW6" i="18" s="1"/>
  <c r="DW19" i="18"/>
  <c r="DX11" i="18"/>
  <c r="DX16" i="18" s="1"/>
  <c r="DX18" i="18"/>
  <c r="DX14" i="18"/>
  <c r="DX12" i="18"/>
  <c r="DX17" i="18"/>
  <c r="DX19" i="18"/>
  <c r="DW34" i="18"/>
  <c r="DW14" i="18"/>
  <c r="DW32" i="18"/>
  <c r="ED1" i="18" s="1"/>
  <c r="DX2" i="18"/>
  <c r="DX4" i="18"/>
  <c r="DW21" i="18"/>
  <c r="DW25" i="18"/>
  <c r="DW23" i="18"/>
  <c r="DW24" i="18"/>
  <c r="DW30" i="18"/>
  <c r="DW22" i="18"/>
  <c r="O133" i="26" l="1"/>
  <c r="M134" i="26"/>
  <c r="DX13" i="18"/>
  <c r="DX15" i="18"/>
  <c r="DX20" i="18"/>
  <c r="DY11" i="18"/>
  <c r="DY23" i="18" s="1"/>
  <c r="DY14" i="18"/>
  <c r="DY16" i="18"/>
  <c r="DX25" i="18"/>
  <c r="DX21" i="18"/>
  <c r="DX23" i="18"/>
  <c r="DX3" i="18"/>
  <c r="DX6" i="18" s="1"/>
  <c r="DY2" i="18"/>
  <c r="DY3" i="18" s="1"/>
  <c r="DX22" i="18"/>
  <c r="DX34" i="18"/>
  <c r="DY27" i="18"/>
  <c r="DY31" i="18"/>
  <c r="DY29" i="18"/>
  <c r="DY34" i="18"/>
  <c r="DX24" i="18"/>
  <c r="O134" i="26" l="1"/>
  <c r="M135" i="26"/>
  <c r="DZ27" i="18"/>
  <c r="DZ33" i="18"/>
  <c r="DZ35" i="18"/>
  <c r="DZ30" i="18"/>
  <c r="DZ36" i="18"/>
  <c r="DZ37" i="18"/>
  <c r="DZ32" i="18"/>
  <c r="EG1" i="18" s="1"/>
  <c r="DZ34" i="18"/>
  <c r="DZ29" i="18"/>
  <c r="DZ31" i="18"/>
  <c r="DZ28" i="18"/>
  <c r="DY15" i="18"/>
  <c r="DY36" i="18"/>
  <c r="DY13" i="18"/>
  <c r="DY28" i="18"/>
  <c r="DY35" i="18"/>
  <c r="DY12" i="18"/>
  <c r="DY33" i="18"/>
  <c r="DY37" i="18"/>
  <c r="DY18" i="18"/>
  <c r="DY20" i="18"/>
  <c r="DY17" i="18"/>
  <c r="DY19" i="18"/>
  <c r="DZ11" i="18"/>
  <c r="DZ21" i="18" s="1"/>
  <c r="DZ20" i="18"/>
  <c r="DY4" i="18"/>
  <c r="DY6" i="18" s="1"/>
  <c r="DZ2" i="18"/>
  <c r="DZ3" i="18" s="1"/>
  <c r="DY22" i="18"/>
  <c r="DY24" i="18"/>
  <c r="DY25" i="18"/>
  <c r="DY30" i="18"/>
  <c r="DY32" i="18"/>
  <c r="EF1" i="18" s="1"/>
  <c r="DY21" i="18"/>
  <c r="O135" i="26" l="1"/>
  <c r="M136" i="26"/>
  <c r="DZ15" i="18"/>
  <c r="DZ24" i="18"/>
  <c r="DZ23" i="18"/>
  <c r="DZ22" i="18"/>
  <c r="DZ25" i="18"/>
  <c r="DZ17" i="18"/>
  <c r="EA11" i="18"/>
  <c r="EA13" i="18" s="1"/>
  <c r="EA19" i="18"/>
  <c r="EA20" i="18"/>
  <c r="EA17" i="18"/>
  <c r="DZ4" i="18"/>
  <c r="DZ6" i="18" s="1"/>
  <c r="EA2" i="18"/>
  <c r="EA4" i="18" s="1"/>
  <c r="EA37" i="18"/>
  <c r="EA36" i="18"/>
  <c r="EA33" i="18"/>
  <c r="EA35" i="18"/>
  <c r="EA30" i="18"/>
  <c r="EA31" i="18"/>
  <c r="EA29" i="18"/>
  <c r="EA27" i="18"/>
  <c r="EA32" i="18"/>
  <c r="EH1" i="18" s="1"/>
  <c r="EA28" i="18"/>
  <c r="DZ18" i="18"/>
  <c r="DZ16" i="18"/>
  <c r="DZ13" i="18"/>
  <c r="DZ12" i="18"/>
  <c r="DZ19" i="18"/>
  <c r="DZ14" i="18"/>
  <c r="O136" i="26" l="1"/>
  <c r="M137" i="26"/>
  <c r="EA15" i="18"/>
  <c r="EB11" i="18"/>
  <c r="EB15" i="18"/>
  <c r="EB12" i="18"/>
  <c r="EB16" i="18"/>
  <c r="EB17" i="18"/>
  <c r="EB18" i="18"/>
  <c r="EB19" i="18"/>
  <c r="EB13" i="18"/>
  <c r="EB14" i="18"/>
  <c r="EA12" i="18"/>
  <c r="EA25" i="18"/>
  <c r="EA24" i="18"/>
  <c r="EA23" i="18"/>
  <c r="EA3" i="18"/>
  <c r="EA6" i="18" s="1"/>
  <c r="EA22" i="18"/>
  <c r="EA21" i="18"/>
  <c r="EB2" i="18"/>
  <c r="EB3" i="18"/>
  <c r="EA16" i="18"/>
  <c r="EB27" i="18"/>
  <c r="EB32" i="18" s="1"/>
  <c r="EI1" i="18" s="1"/>
  <c r="EB37" i="18"/>
  <c r="EB33" i="18"/>
  <c r="EB34" i="18"/>
  <c r="EB36" i="18"/>
  <c r="EB35" i="18"/>
  <c r="EA18" i="18"/>
  <c r="EA34" i="18"/>
  <c r="EA14" i="18"/>
  <c r="O137" i="26" l="1"/>
  <c r="M138" i="26"/>
  <c r="EC2" i="18"/>
  <c r="EC3" i="18"/>
  <c r="EC4" i="18"/>
  <c r="EB4" i="18"/>
  <c r="EB20" i="18"/>
  <c r="EC11" i="18"/>
  <c r="EC15" i="18" s="1"/>
  <c r="EB22" i="18"/>
  <c r="EC27" i="18"/>
  <c r="EC31" i="18" s="1"/>
  <c r="EC29" i="18"/>
  <c r="EC33" i="18"/>
  <c r="EC34" i="18"/>
  <c r="EC28" i="18"/>
  <c r="EC30" i="18"/>
  <c r="EC35" i="18"/>
  <c r="EC36" i="18"/>
  <c r="EC32" i="18"/>
  <c r="EJ1" i="18" s="1"/>
  <c r="EB21" i="18"/>
  <c r="EB6" i="18"/>
  <c r="EB28" i="18"/>
  <c r="EB24" i="18"/>
  <c r="EB30" i="18"/>
  <c r="EB25" i="18"/>
  <c r="EB31" i="18"/>
  <c r="EB29" i="18"/>
  <c r="EB23" i="18"/>
  <c r="O138" i="26" l="1"/>
  <c r="M139" i="26"/>
  <c r="EC13" i="18"/>
  <c r="EC16" i="18"/>
  <c r="EC19" i="18"/>
  <c r="ED11" i="18"/>
  <c r="ED12" i="18" s="1"/>
  <c r="ED13" i="18"/>
  <c r="ED14" i="18"/>
  <c r="ED20" i="18"/>
  <c r="ED16" i="18"/>
  <c r="ED15" i="18"/>
  <c r="ED17" i="18"/>
  <c r="ED19" i="18"/>
  <c r="EC20" i="18"/>
  <c r="EC22" i="18"/>
  <c r="EC25" i="18"/>
  <c r="EC37" i="18"/>
  <c r="EC23" i="18"/>
  <c r="EC21" i="18"/>
  <c r="ED27" i="18"/>
  <c r="ED29" i="18" s="1"/>
  <c r="ED37" i="18"/>
  <c r="ED34" i="18"/>
  <c r="ED33" i="18"/>
  <c r="ED28" i="18"/>
  <c r="ED32" i="18"/>
  <c r="EK1" i="18" s="1"/>
  <c r="ED35" i="18"/>
  <c r="ED36" i="18"/>
  <c r="EC24" i="18"/>
  <c r="EC17" i="18"/>
  <c r="EC14" i="18"/>
  <c r="EC6" i="18"/>
  <c r="EC12" i="18"/>
  <c r="EC18" i="18"/>
  <c r="ED2" i="18"/>
  <c r="ED4" i="18" s="1"/>
  <c r="O139" i="26" l="1"/>
  <c r="M140" i="26"/>
  <c r="ED31" i="18"/>
  <c r="ED18" i="18"/>
  <c r="ED3" i="18"/>
  <c r="ED6" i="18" s="1"/>
  <c r="EE2" i="18"/>
  <c r="EE4" i="18" s="1"/>
  <c r="EE3" i="18"/>
  <c r="ED30" i="18"/>
  <c r="EE27" i="18"/>
  <c r="EE35" i="18" s="1"/>
  <c r="EE29" i="18"/>
  <c r="EE36" i="18"/>
  <c r="EE31" i="18"/>
  <c r="EE34" i="18"/>
  <c r="EE33" i="18"/>
  <c r="EE30" i="18"/>
  <c r="EE32" i="18"/>
  <c r="EL1" i="18" s="1"/>
  <c r="EE21" i="18"/>
  <c r="EE23" i="18"/>
  <c r="EE24" i="18"/>
  <c r="EE11" i="18"/>
  <c r="EE17" i="18" s="1"/>
  <c r="EE16" i="18"/>
  <c r="EE19" i="18"/>
  <c r="EE14" i="18"/>
  <c r="EE18" i="18"/>
  <c r="EE15" i="18"/>
  <c r="EE13" i="18"/>
  <c r="ED22" i="18"/>
  <c r="ED24" i="18"/>
  <c r="ED23" i="18"/>
  <c r="ED25" i="18"/>
  <c r="ED21" i="18"/>
  <c r="O140" i="26" l="1"/>
  <c r="M141" i="26"/>
  <c r="EE12" i="18"/>
  <c r="EF11" i="18"/>
  <c r="EF12" i="18" s="1"/>
  <c r="EF19" i="18"/>
  <c r="EF17" i="18"/>
  <c r="EF14" i="18"/>
  <c r="EF16" i="18"/>
  <c r="EF20" i="18"/>
  <c r="EF15" i="18"/>
  <c r="EF13" i="18"/>
  <c r="EF27" i="18"/>
  <c r="EF30" i="18" s="1"/>
  <c r="EE6" i="18"/>
  <c r="EE25" i="18"/>
  <c r="EE22" i="18"/>
  <c r="EF2" i="18"/>
  <c r="EF4" i="18" s="1"/>
  <c r="EE28" i="18"/>
  <c r="EE20" i="18"/>
  <c r="EE37" i="18"/>
  <c r="O141" i="26" l="1"/>
  <c r="M142" i="26"/>
  <c r="EF31" i="18"/>
  <c r="EF3" i="18"/>
  <c r="EF6" i="18" s="1"/>
  <c r="EF36" i="18"/>
  <c r="EF18" i="18"/>
  <c r="EG11" i="18"/>
  <c r="EG19" i="18" s="1"/>
  <c r="EG14" i="18"/>
  <c r="EG20" i="18"/>
  <c r="EG17" i="18"/>
  <c r="EG16" i="18"/>
  <c r="EG13" i="18"/>
  <c r="EG18" i="18"/>
  <c r="EG34" i="18"/>
  <c r="EG27" i="18"/>
  <c r="EG33" i="18" s="1"/>
  <c r="EG36" i="18"/>
  <c r="EG28" i="18"/>
  <c r="EG31" i="18"/>
  <c r="EG35" i="18"/>
  <c r="EG30" i="18"/>
  <c r="EG37" i="18"/>
  <c r="EF35" i="18"/>
  <c r="EF24" i="18"/>
  <c r="EG2" i="18"/>
  <c r="EG4" i="18"/>
  <c r="EF28" i="18"/>
  <c r="EF37" i="18"/>
  <c r="EF23" i="18"/>
  <c r="EF32" i="18"/>
  <c r="EM1" i="18" s="1"/>
  <c r="EF33" i="18"/>
  <c r="EF22" i="18"/>
  <c r="EF34" i="18"/>
  <c r="EF25" i="18"/>
  <c r="EF29" i="18"/>
  <c r="EF21" i="18"/>
  <c r="O142" i="26" l="1"/>
  <c r="M143" i="26"/>
  <c r="EH11" i="18"/>
  <c r="EH15" i="18" s="1"/>
  <c r="EH14" i="18"/>
  <c r="EH20" i="18"/>
  <c r="EH16" i="18"/>
  <c r="EH18" i="18"/>
  <c r="EH12" i="18"/>
  <c r="EH17" i="18"/>
  <c r="EH19" i="18"/>
  <c r="EH13" i="18"/>
  <c r="EG24" i="18"/>
  <c r="EG25" i="18"/>
  <c r="EG29" i="18"/>
  <c r="EG21" i="18"/>
  <c r="EG22" i="18"/>
  <c r="EG32" i="18"/>
  <c r="EN1" i="18" s="1"/>
  <c r="EH27" i="18"/>
  <c r="EH32" i="18" s="1"/>
  <c r="EO1" i="18" s="1"/>
  <c r="EH37" i="18"/>
  <c r="EH28" i="18"/>
  <c r="EH29" i="18"/>
  <c r="EH31" i="18"/>
  <c r="EH30" i="18"/>
  <c r="EH36" i="18"/>
  <c r="EH33" i="18"/>
  <c r="EH35" i="18"/>
  <c r="EG23" i="18"/>
  <c r="EG15" i="18"/>
  <c r="EG3" i="18"/>
  <c r="EG6" i="18" s="1"/>
  <c r="EH2" i="18"/>
  <c r="EH3" i="18" s="1"/>
  <c r="EG12" i="18"/>
  <c r="O143" i="26" l="1"/>
  <c r="M144" i="26"/>
  <c r="EH4" i="18"/>
  <c r="EH6" i="18" s="1"/>
  <c r="EH34" i="18"/>
  <c r="EI27" i="18"/>
  <c r="EI35" i="18" s="1"/>
  <c r="EI30" i="18"/>
  <c r="EI29" i="18"/>
  <c r="EI34" i="18"/>
  <c r="EI28" i="18"/>
  <c r="EI33" i="18"/>
  <c r="EI11" i="18"/>
  <c r="EI19" i="18" s="1"/>
  <c r="EH25" i="18"/>
  <c r="EI2" i="18"/>
  <c r="EH23" i="18"/>
  <c r="EH22" i="18"/>
  <c r="EH21" i="18"/>
  <c r="EH24" i="18"/>
  <c r="O144" i="26" l="1"/>
  <c r="M145" i="26"/>
  <c r="EI22" i="18"/>
  <c r="EI21" i="18"/>
  <c r="EI4" i="18"/>
  <c r="EJ2" i="18"/>
  <c r="EJ4" i="18"/>
  <c r="EJ3" i="18"/>
  <c r="EJ6" i="18" s="1"/>
  <c r="EI20" i="18"/>
  <c r="EI3" i="18"/>
  <c r="EI6" i="18" s="1"/>
  <c r="EI18" i="18"/>
  <c r="EI32" i="18"/>
  <c r="EP1" i="18" s="1"/>
  <c r="EJ27" i="18"/>
  <c r="EJ30" i="18" s="1"/>
  <c r="EJ37" i="18"/>
  <c r="EJ29" i="18"/>
  <c r="EJ32" i="18"/>
  <c r="EQ1" i="18" s="1"/>
  <c r="EJ35" i="18"/>
  <c r="EJ36" i="18"/>
  <c r="EJ28" i="18"/>
  <c r="EI16" i="18"/>
  <c r="EI17" i="18"/>
  <c r="EI15" i="18"/>
  <c r="EI31" i="18"/>
  <c r="EI12" i="18"/>
  <c r="EI37" i="18"/>
  <c r="EI23" i="18"/>
  <c r="EI13" i="18"/>
  <c r="EI14" i="18"/>
  <c r="EI36" i="18"/>
  <c r="EJ21" i="18"/>
  <c r="EJ22" i="18"/>
  <c r="EJ25" i="18"/>
  <c r="EJ23" i="18"/>
  <c r="EJ11" i="18"/>
  <c r="EJ20" i="18"/>
  <c r="EJ13" i="18"/>
  <c r="EJ14" i="18"/>
  <c r="EJ19" i="18"/>
  <c r="EJ12" i="18"/>
  <c r="EJ18" i="18"/>
  <c r="EJ15" i="18"/>
  <c r="EJ16" i="18"/>
  <c r="EJ17" i="18"/>
  <c r="EI24" i="18"/>
  <c r="EI25" i="18"/>
  <c r="O145" i="26" l="1"/>
  <c r="M146" i="26"/>
  <c r="EK27" i="18"/>
  <c r="EK31" i="18"/>
  <c r="EK36" i="18"/>
  <c r="EK34" i="18"/>
  <c r="EK32" i="18"/>
  <c r="ER1" i="18" s="1"/>
  <c r="EK29" i="18"/>
  <c r="EK30" i="18"/>
  <c r="EK33" i="18"/>
  <c r="EK28" i="18"/>
  <c r="EK22" i="18"/>
  <c r="EK21" i="18"/>
  <c r="EK23" i="18"/>
  <c r="EK25" i="18"/>
  <c r="EK24" i="18"/>
  <c r="EK11" i="18"/>
  <c r="EK16" i="18" s="1"/>
  <c r="EK18" i="18"/>
  <c r="EK13" i="18"/>
  <c r="EK19" i="18"/>
  <c r="EK12" i="18"/>
  <c r="EK20" i="18"/>
  <c r="EK14" i="18"/>
  <c r="EK17" i="18"/>
  <c r="EK15" i="18"/>
  <c r="EJ34" i="18"/>
  <c r="EJ24" i="18"/>
  <c r="EJ31" i="18"/>
  <c r="EK2" i="18"/>
  <c r="EK4" i="18"/>
  <c r="EJ33" i="18"/>
  <c r="O146" i="26" l="1"/>
  <c r="M147" i="26"/>
  <c r="EL2" i="18"/>
  <c r="EL4" i="18" s="1"/>
  <c r="EK3" i="18"/>
  <c r="EK6" i="18" s="1"/>
  <c r="EL27" i="18"/>
  <c r="EL28" i="18"/>
  <c r="EL37" i="18"/>
  <c r="EL33" i="18"/>
  <c r="EL34" i="18"/>
  <c r="EL35" i="18"/>
  <c r="EL31" i="18"/>
  <c r="EL36" i="18"/>
  <c r="EL29" i="18"/>
  <c r="EL30" i="18"/>
  <c r="EL32" i="18"/>
  <c r="ES1" i="18" s="1"/>
  <c r="EK37" i="18"/>
  <c r="EL11" i="18"/>
  <c r="EL24" i="18" s="1"/>
  <c r="EL14" i="18"/>
  <c r="EL19" i="18"/>
  <c r="EL18" i="18"/>
  <c r="EL13" i="18"/>
  <c r="EL17" i="18"/>
  <c r="EK35" i="18"/>
  <c r="O147" i="26" l="1"/>
  <c r="M148" i="26"/>
  <c r="EL15" i="18"/>
  <c r="EM27" i="18"/>
  <c r="EM31" i="18"/>
  <c r="EM34" i="18"/>
  <c r="EM37" i="18"/>
  <c r="EM33" i="18"/>
  <c r="EM35" i="18"/>
  <c r="EL16" i="18"/>
  <c r="EM22" i="18"/>
  <c r="EM21" i="18"/>
  <c r="EM23" i="18"/>
  <c r="EM25" i="18"/>
  <c r="EM24" i="18"/>
  <c r="EM11" i="18"/>
  <c r="EM14" i="18" s="1"/>
  <c r="EM19" i="18"/>
  <c r="EM18" i="18"/>
  <c r="EM17" i="18"/>
  <c r="EM20" i="18"/>
  <c r="EM12" i="18"/>
  <c r="EL21" i="18"/>
  <c r="EL3" i="18"/>
  <c r="EL6" i="18" s="1"/>
  <c r="EL20" i="18"/>
  <c r="EL25" i="18"/>
  <c r="EL23" i="18"/>
  <c r="EL12" i="18"/>
  <c r="EL22" i="18"/>
  <c r="EM2" i="18"/>
  <c r="EM3" i="18"/>
  <c r="O148" i="26" l="1"/>
  <c r="M149" i="26"/>
  <c r="EM32" i="18"/>
  <c r="ET1" i="18" s="1"/>
  <c r="EN27" i="18"/>
  <c r="EN31" i="18" s="1"/>
  <c r="EN28" i="18"/>
  <c r="EN35" i="18"/>
  <c r="EN37" i="18"/>
  <c r="EN33" i="18"/>
  <c r="EN30" i="18"/>
  <c r="EN34" i="18"/>
  <c r="EN36" i="18"/>
  <c r="EN29" i="18"/>
  <c r="EM15" i="18"/>
  <c r="EM29" i="18"/>
  <c r="EM30" i="18"/>
  <c r="EM16" i="18"/>
  <c r="EN11" i="18"/>
  <c r="EN20" i="18" s="1"/>
  <c r="EN18" i="18"/>
  <c r="EN12" i="18"/>
  <c r="EN14" i="18"/>
  <c r="EN19" i="18"/>
  <c r="EN15" i="18"/>
  <c r="EM28" i="18"/>
  <c r="EM4" i="18"/>
  <c r="EM6" i="18" s="1"/>
  <c r="EN2" i="18"/>
  <c r="EN4" i="18" s="1"/>
  <c r="EM13" i="18"/>
  <c r="EM36" i="18"/>
  <c r="O149" i="26" l="1"/>
  <c r="M150" i="26"/>
  <c r="EN17" i="18"/>
  <c r="EN13" i="18"/>
  <c r="EN16" i="18"/>
  <c r="EO11" i="18"/>
  <c r="EO20" i="18" s="1"/>
  <c r="EO18" i="18"/>
  <c r="EN24" i="18"/>
  <c r="EN25" i="18"/>
  <c r="EN23" i="18"/>
  <c r="EN21" i="18"/>
  <c r="EN32" i="18"/>
  <c r="EU1" i="18" s="1"/>
  <c r="EO27" i="18"/>
  <c r="EO30" i="18" s="1"/>
  <c r="EO31" i="18"/>
  <c r="EO32" i="18"/>
  <c r="EV1" i="18" s="1"/>
  <c r="EN3" i="18"/>
  <c r="EN6" i="18" s="1"/>
  <c r="EO2" i="18"/>
  <c r="EO3" i="18"/>
  <c r="EO6" i="18" s="1"/>
  <c r="EO4" i="18"/>
  <c r="EN22" i="18"/>
  <c r="O150" i="26" l="1"/>
  <c r="M151" i="26"/>
  <c r="EO15" i="18"/>
  <c r="EP22" i="18"/>
  <c r="EP24" i="18"/>
  <c r="EP23" i="18"/>
  <c r="EP25" i="18"/>
  <c r="EP11" i="18"/>
  <c r="EP12" i="18" s="1"/>
  <c r="EP14" i="18"/>
  <c r="EP13" i="18"/>
  <c r="EP19" i="18"/>
  <c r="EP16" i="18"/>
  <c r="EP20" i="18"/>
  <c r="EP15" i="18"/>
  <c r="EO28" i="18"/>
  <c r="EO24" i="18"/>
  <c r="EO34" i="18"/>
  <c r="EP27" i="18"/>
  <c r="EP29" i="18" s="1"/>
  <c r="EP37" i="18"/>
  <c r="EP32" i="18"/>
  <c r="EW1" i="18" s="1"/>
  <c r="EP31" i="18"/>
  <c r="EP28" i="18"/>
  <c r="EP30" i="18"/>
  <c r="EP36" i="18"/>
  <c r="EP33" i="18"/>
  <c r="EO23" i="18"/>
  <c r="EO22" i="18"/>
  <c r="EO25" i="18"/>
  <c r="EO21" i="18"/>
  <c r="EO35" i="18"/>
  <c r="EO29" i="18"/>
  <c r="EO33" i="18"/>
  <c r="EP2" i="18"/>
  <c r="EP3" i="18"/>
  <c r="EO13" i="18"/>
  <c r="EO12" i="18"/>
  <c r="EO16" i="18"/>
  <c r="EO19" i="18"/>
  <c r="EO37" i="18"/>
  <c r="EO17" i="18"/>
  <c r="EO36" i="18"/>
  <c r="EO14" i="18"/>
  <c r="O151" i="26" l="1"/>
  <c r="M152" i="26"/>
  <c r="EP35" i="18"/>
  <c r="EP18" i="18"/>
  <c r="EQ11" i="18"/>
  <c r="EQ19" i="18" s="1"/>
  <c r="EQ17" i="18"/>
  <c r="EQ14" i="18"/>
  <c r="EQ13" i="18"/>
  <c r="EQ12" i="18"/>
  <c r="EQ18" i="18"/>
  <c r="EQ16" i="18"/>
  <c r="EQ20" i="18"/>
  <c r="EQ15" i="18"/>
  <c r="EP6" i="18"/>
  <c r="EP4" i="18"/>
  <c r="EQ2" i="18"/>
  <c r="EQ4" i="18" s="1"/>
  <c r="EP34" i="18"/>
  <c r="EQ27" i="18"/>
  <c r="EQ34" i="18" s="1"/>
  <c r="EQ35" i="18"/>
  <c r="EQ36" i="18"/>
  <c r="EQ37" i="18"/>
  <c r="EQ28" i="18"/>
  <c r="EQ32" i="18"/>
  <c r="EX1" i="18" s="1"/>
  <c r="EQ31" i="18"/>
  <c r="EP21" i="18"/>
  <c r="EP17" i="18"/>
  <c r="O152" i="26" l="1"/>
  <c r="M153" i="26"/>
  <c r="ER11" i="18"/>
  <c r="ER19" i="18"/>
  <c r="ER14" i="18"/>
  <c r="ER16" i="18"/>
  <c r="ER12" i="18"/>
  <c r="ER15" i="18"/>
  <c r="ER17" i="18"/>
  <c r="ER18" i="18"/>
  <c r="ER20" i="18"/>
  <c r="EQ29" i="18"/>
  <c r="EQ25" i="18"/>
  <c r="EQ33" i="18"/>
  <c r="ER27" i="18"/>
  <c r="ER31" i="18" s="1"/>
  <c r="ER29" i="18"/>
  <c r="ER30" i="18"/>
  <c r="ER35" i="18"/>
  <c r="ER33" i="18"/>
  <c r="ER37" i="18"/>
  <c r="ER32" i="18"/>
  <c r="EY1" i="18" s="1"/>
  <c r="ER36" i="18"/>
  <c r="ER28" i="18"/>
  <c r="EQ3" i="18"/>
  <c r="EQ6" i="18" s="1"/>
  <c r="EQ24" i="18"/>
  <c r="EQ23" i="18"/>
  <c r="EQ30" i="18"/>
  <c r="ER2" i="18"/>
  <c r="ER3" i="18" s="1"/>
  <c r="EQ22" i="18"/>
  <c r="EQ21" i="18"/>
  <c r="O153" i="26" l="1"/>
  <c r="M154" i="26"/>
  <c r="ER13" i="18"/>
  <c r="ES11" i="18"/>
  <c r="ES14" i="18"/>
  <c r="ER25" i="18"/>
  <c r="ER23" i="18"/>
  <c r="ES27" i="18"/>
  <c r="ES35" i="18"/>
  <c r="ES33" i="18"/>
  <c r="ER21" i="18"/>
  <c r="ER34" i="18"/>
  <c r="ER22" i="18"/>
  <c r="ER4" i="18"/>
  <c r="ER6" i="18" s="1"/>
  <c r="ES2" i="18"/>
  <c r="ER24" i="18"/>
  <c r="O154" i="26" l="1"/>
  <c r="M155" i="26"/>
  <c r="ES31" i="18"/>
  <c r="ET27" i="18"/>
  <c r="ET36" i="18" s="1"/>
  <c r="ET30" i="18"/>
  <c r="ET29" i="18"/>
  <c r="ET32" i="18"/>
  <c r="FA1" i="18" s="1"/>
  <c r="ES16" i="18"/>
  <c r="ET22" i="18"/>
  <c r="ET11" i="18"/>
  <c r="ET20" i="18" s="1"/>
  <c r="ET14" i="18"/>
  <c r="ET13" i="18"/>
  <c r="ET18" i="18"/>
  <c r="ET17" i="18"/>
  <c r="ET12" i="18"/>
  <c r="ET15" i="18"/>
  <c r="ES23" i="18"/>
  <c r="ES25" i="18"/>
  <c r="ES21" i="18"/>
  <c r="ES22" i="18"/>
  <c r="ET2" i="18"/>
  <c r="ET3" i="18"/>
  <c r="ET6" i="18" s="1"/>
  <c r="ET4" i="18"/>
  <c r="ES24" i="18"/>
  <c r="ES34" i="18"/>
  <c r="ES15" i="18"/>
  <c r="ES37" i="18"/>
  <c r="ES13" i="18"/>
  <c r="ES32" i="18"/>
  <c r="EZ1" i="18" s="1"/>
  <c r="ES20" i="18"/>
  <c r="ES29" i="18"/>
  <c r="ES30" i="18"/>
  <c r="ES17" i="18"/>
  <c r="ES3" i="18"/>
  <c r="ES6" i="18" s="1"/>
  <c r="ES28" i="18"/>
  <c r="ES18" i="18"/>
  <c r="ES4" i="18"/>
  <c r="ES36" i="18"/>
  <c r="ES19" i="18"/>
  <c r="ES12" i="18"/>
  <c r="O155" i="26" l="1"/>
  <c r="M156" i="26"/>
  <c r="ET28" i="18"/>
  <c r="EU27" i="18"/>
  <c r="EU33" i="18" s="1"/>
  <c r="EU37" i="18"/>
  <c r="EU29" i="18"/>
  <c r="EU32" i="18"/>
  <c r="FB1" i="18" s="1"/>
  <c r="ET34" i="18"/>
  <c r="ET19" i="18"/>
  <c r="ET35" i="18"/>
  <c r="ET31" i="18"/>
  <c r="ET16" i="18"/>
  <c r="EU25" i="18"/>
  <c r="EU11" i="18"/>
  <c r="EU20" i="18" s="1"/>
  <c r="EU15" i="18"/>
  <c r="EU19" i="18"/>
  <c r="EU12" i="18"/>
  <c r="EU18" i="18"/>
  <c r="EU16" i="18"/>
  <c r="ET37" i="18"/>
  <c r="ET23" i="18"/>
  <c r="ET33" i="18"/>
  <c r="EU2" i="18"/>
  <c r="EU3" i="18" s="1"/>
  <c r="ET24" i="18"/>
  <c r="ET25" i="18"/>
  <c r="ET21" i="18"/>
  <c r="O156" i="26" l="1"/>
  <c r="M157" i="26"/>
  <c r="EU30" i="18"/>
  <c r="EV27" i="18"/>
  <c r="EV37" i="18"/>
  <c r="EV32" i="18"/>
  <c r="FC1" i="18" s="1"/>
  <c r="EV33" i="18"/>
  <c r="EV28" i="18"/>
  <c r="EV29" i="18"/>
  <c r="EV34" i="18"/>
  <c r="EV35" i="18"/>
  <c r="EV30" i="18"/>
  <c r="EV36" i="18"/>
  <c r="EU35" i="18"/>
  <c r="EU14" i="18"/>
  <c r="EV25" i="18"/>
  <c r="EV11" i="18"/>
  <c r="EV14" i="18" s="1"/>
  <c r="EV12" i="18"/>
  <c r="EV13" i="18"/>
  <c r="EV15" i="18"/>
  <c r="EV20" i="18"/>
  <c r="EU36" i="18"/>
  <c r="EU24" i="18"/>
  <c r="EU31" i="18"/>
  <c r="EU23" i="18"/>
  <c r="EU22" i="18"/>
  <c r="EU21" i="18"/>
  <c r="EU4" i="18"/>
  <c r="EU6" i="18" s="1"/>
  <c r="EV2" i="18"/>
  <c r="EV4" i="18" s="1"/>
  <c r="EV3" i="18"/>
  <c r="EU13" i="18"/>
  <c r="EU34" i="18"/>
  <c r="EU17" i="18"/>
  <c r="EU28" i="18"/>
  <c r="O157" i="26" l="1"/>
  <c r="M158" i="26"/>
  <c r="EV23" i="18"/>
  <c r="EV17" i="18"/>
  <c r="EV19" i="18"/>
  <c r="EV18" i="18"/>
  <c r="EV6" i="18"/>
  <c r="EV16" i="18"/>
  <c r="EW11" i="18"/>
  <c r="EW15" i="18" s="1"/>
  <c r="EW13" i="18"/>
  <c r="EW16" i="18"/>
  <c r="EW14" i="18"/>
  <c r="EW19" i="18"/>
  <c r="EW20" i="18"/>
  <c r="EW18" i="18"/>
  <c r="EW12" i="18"/>
  <c r="EW2" i="18"/>
  <c r="EW4" i="18" s="1"/>
  <c r="EV21" i="18"/>
  <c r="EV31" i="18"/>
  <c r="EW27" i="18"/>
  <c r="EW29" i="18" s="1"/>
  <c r="EW33" i="18"/>
  <c r="EW28" i="18"/>
  <c r="EW32" i="18"/>
  <c r="FD1" i="18" s="1"/>
  <c r="EW31" i="18"/>
  <c r="EW37" i="18"/>
  <c r="EW30" i="18"/>
  <c r="EW36" i="18"/>
  <c r="EV22" i="18"/>
  <c r="EV24" i="18"/>
  <c r="O158" i="26" l="1"/>
  <c r="M159" i="26"/>
  <c r="EX11" i="18"/>
  <c r="EX17" i="18"/>
  <c r="EX12" i="18"/>
  <c r="EX20" i="18"/>
  <c r="EX18" i="18"/>
  <c r="EX15" i="18"/>
  <c r="EX16" i="18"/>
  <c r="EX13" i="18"/>
  <c r="EX19" i="18"/>
  <c r="EW35" i="18"/>
  <c r="EW21" i="18"/>
  <c r="EW34" i="18"/>
  <c r="EW22" i="18"/>
  <c r="EX27" i="18"/>
  <c r="EX36" i="18" s="1"/>
  <c r="EX37" i="18"/>
  <c r="EX30" i="18"/>
  <c r="EX32" i="18"/>
  <c r="FE1" i="18" s="1"/>
  <c r="EX28" i="18"/>
  <c r="EX29" i="18"/>
  <c r="EX35" i="18"/>
  <c r="EX33" i="18"/>
  <c r="EW24" i="18"/>
  <c r="EW25" i="18"/>
  <c r="EW23" i="18"/>
  <c r="EW3" i="18"/>
  <c r="EW6" i="18" s="1"/>
  <c r="EX2" i="18"/>
  <c r="EX4" i="18"/>
  <c r="EW17" i="18"/>
  <c r="O159" i="26" l="1"/>
  <c r="M160" i="26"/>
  <c r="EX14" i="18"/>
  <c r="EY11" i="18"/>
  <c r="EY15" i="18"/>
  <c r="EY12" i="18"/>
  <c r="EY16" i="18"/>
  <c r="EY13" i="18"/>
  <c r="EY18" i="18"/>
  <c r="EY14" i="18"/>
  <c r="EX22" i="18"/>
  <c r="EX34" i="18"/>
  <c r="EX25" i="18"/>
  <c r="EX31" i="18"/>
  <c r="EY27" i="18"/>
  <c r="EY33" i="18" s="1"/>
  <c r="EY29" i="18"/>
  <c r="EY36" i="18"/>
  <c r="EY31" i="18"/>
  <c r="EY28" i="18"/>
  <c r="EY37" i="18"/>
  <c r="EY32" i="18"/>
  <c r="FF1" i="18" s="1"/>
  <c r="EX23" i="18"/>
  <c r="EX21" i="18"/>
  <c r="EX3" i="18"/>
  <c r="EX6" i="18" s="1"/>
  <c r="EY2" i="18"/>
  <c r="EY4" i="18" s="1"/>
  <c r="EX24" i="18"/>
  <c r="O160" i="26" l="1"/>
  <c r="M161" i="26"/>
  <c r="EY17" i="18"/>
  <c r="EZ11" i="18"/>
  <c r="EZ20" i="18"/>
  <c r="EZ18" i="18"/>
  <c r="EZ13" i="18"/>
  <c r="EZ12" i="18"/>
  <c r="EZ14" i="18"/>
  <c r="EZ16" i="18"/>
  <c r="EY19" i="18"/>
  <c r="EY35" i="18"/>
  <c r="EY20" i="18"/>
  <c r="EY34" i="18"/>
  <c r="EY22" i="18"/>
  <c r="EY24" i="18"/>
  <c r="EY3" i="18"/>
  <c r="EY6" i="18" s="1"/>
  <c r="EY30" i="18"/>
  <c r="EZ27" i="18"/>
  <c r="EZ29" i="18"/>
  <c r="EZ34" i="18"/>
  <c r="EZ30" i="18"/>
  <c r="EZ31" i="18"/>
  <c r="EZ36" i="18"/>
  <c r="EZ37" i="18"/>
  <c r="EZ28" i="18"/>
  <c r="EZ35" i="18"/>
  <c r="EZ32" i="18"/>
  <c r="FG1" i="18" s="1"/>
  <c r="EZ33" i="18"/>
  <c r="EY25" i="18"/>
  <c r="EY23" i="18"/>
  <c r="EZ2" i="18"/>
  <c r="EZ3" i="18" s="1"/>
  <c r="EY21" i="18"/>
  <c r="O161" i="26" l="1"/>
  <c r="M162" i="26"/>
  <c r="EZ15" i="18"/>
  <c r="FA11" i="18"/>
  <c r="FA15" i="18" s="1"/>
  <c r="FA17" i="18"/>
  <c r="FA14" i="18"/>
  <c r="FA16" i="18"/>
  <c r="FA13" i="18"/>
  <c r="FA18" i="18"/>
  <c r="FA19" i="18"/>
  <c r="FA20" i="18"/>
  <c r="FA27" i="18"/>
  <c r="FA34" i="18"/>
  <c r="FA36" i="18"/>
  <c r="FA35" i="18"/>
  <c r="FA33" i="18"/>
  <c r="FA31" i="18"/>
  <c r="FA32" i="18"/>
  <c r="FH1" i="18" s="1"/>
  <c r="FA30" i="18"/>
  <c r="FA28" i="18"/>
  <c r="FA37" i="18"/>
  <c r="EZ17" i="18"/>
  <c r="EZ4" i="18"/>
  <c r="EZ6" i="18" s="1"/>
  <c r="EZ19" i="18"/>
  <c r="EZ22" i="18"/>
  <c r="FA2" i="18"/>
  <c r="FA4" i="18" s="1"/>
  <c r="EZ21" i="18"/>
  <c r="EZ24" i="18"/>
  <c r="EZ25" i="18"/>
  <c r="EZ23" i="18"/>
  <c r="O162" i="26" l="1"/>
  <c r="M163" i="26"/>
  <c r="FA12" i="18"/>
  <c r="FB11" i="18"/>
  <c r="FB12" i="18" s="1"/>
  <c r="FB19" i="18"/>
  <c r="FB13" i="18"/>
  <c r="FB16" i="18"/>
  <c r="FB20" i="18"/>
  <c r="FB14" i="18"/>
  <c r="FB17" i="18"/>
  <c r="FB15" i="18"/>
  <c r="FB18" i="18"/>
  <c r="FA21" i="18"/>
  <c r="FB2" i="18"/>
  <c r="FB4" i="18" s="1"/>
  <c r="FA24" i="18"/>
  <c r="FA25" i="18"/>
  <c r="FA23" i="18"/>
  <c r="FA22" i="18"/>
  <c r="FA3" i="18"/>
  <c r="FA6" i="18" s="1"/>
  <c r="FA29" i="18"/>
  <c r="FB27" i="18"/>
  <c r="FB33" i="18"/>
  <c r="FB29" i="18"/>
  <c r="FB34" i="18"/>
  <c r="FB35" i="18"/>
  <c r="FB37" i="18"/>
  <c r="FB36" i="18"/>
  <c r="FB28" i="18"/>
  <c r="O163" i="26" l="1"/>
  <c r="M164" i="26"/>
  <c r="FB30" i="18"/>
  <c r="FC27" i="18"/>
  <c r="FC34" i="18" s="1"/>
  <c r="FC31" i="18"/>
  <c r="FC32" i="18"/>
  <c r="FJ1" i="18" s="1"/>
  <c r="FC29" i="18"/>
  <c r="FC36" i="18"/>
  <c r="FC28" i="18"/>
  <c r="FC35" i="18"/>
  <c r="FC37" i="18"/>
  <c r="FC30" i="18"/>
  <c r="FC33" i="18"/>
  <c r="FC22" i="18"/>
  <c r="FC23" i="18"/>
  <c r="FC25" i="18"/>
  <c r="FC21" i="18"/>
  <c r="FC11" i="18"/>
  <c r="FC13" i="18" s="1"/>
  <c r="FC17" i="18"/>
  <c r="FC20" i="18"/>
  <c r="FC19" i="18"/>
  <c r="FC18" i="18"/>
  <c r="FC14" i="18"/>
  <c r="FC12" i="18"/>
  <c r="FC16" i="18"/>
  <c r="FC15" i="18"/>
  <c r="FB21" i="18"/>
  <c r="FB24" i="18"/>
  <c r="FB25" i="18"/>
  <c r="FB31" i="18"/>
  <c r="FB23" i="18"/>
  <c r="FB32" i="18"/>
  <c r="FI1" i="18" s="1"/>
  <c r="FB3" i="18"/>
  <c r="FB6" i="18" s="1"/>
  <c r="FC2" i="18"/>
  <c r="FC3" i="18"/>
  <c r="FB22" i="18"/>
  <c r="O164" i="26" l="1"/>
  <c r="M165" i="26"/>
  <c r="FC4" i="18"/>
  <c r="FC6" i="18" s="1"/>
  <c r="FD2" i="18"/>
  <c r="FD3" i="18" s="1"/>
  <c r="FD6" i="18" s="1"/>
  <c r="FD4" i="18"/>
  <c r="FD11" i="18"/>
  <c r="FD21" i="18" s="1"/>
  <c r="FD27" i="18"/>
  <c r="FD37" i="18" s="1"/>
  <c r="FD35" i="18"/>
  <c r="FD28" i="18"/>
  <c r="FD29" i="18"/>
  <c r="FD32" i="18"/>
  <c r="FK1" i="18" s="1"/>
  <c r="FC24" i="18"/>
  <c r="O165" i="26" l="1"/>
  <c r="M166" i="26"/>
  <c r="FD19" i="18"/>
  <c r="FD22" i="18"/>
  <c r="FD15" i="18"/>
  <c r="FD16" i="18"/>
  <c r="FD25" i="18"/>
  <c r="FD23" i="18"/>
  <c r="FD14" i="18"/>
  <c r="FD13" i="18"/>
  <c r="FE11" i="18"/>
  <c r="FE13" i="18" s="1"/>
  <c r="FE20" i="18"/>
  <c r="FE14" i="18"/>
  <c r="FE18" i="18"/>
  <c r="FE15" i="18"/>
  <c r="FE16" i="18"/>
  <c r="FE12" i="18"/>
  <c r="FE17" i="18"/>
  <c r="FD30" i="18"/>
  <c r="FD24" i="18"/>
  <c r="FD36" i="18"/>
  <c r="FE2" i="18"/>
  <c r="FE4" i="18" s="1"/>
  <c r="FD18" i="18"/>
  <c r="FD31" i="18"/>
  <c r="FE27" i="18"/>
  <c r="FE36" i="18"/>
  <c r="FE34" i="18"/>
  <c r="FE37" i="18"/>
  <c r="FE32" i="18"/>
  <c r="FL1" i="18" s="1"/>
  <c r="FE28" i="18"/>
  <c r="FE33" i="18"/>
  <c r="FE31" i="18"/>
  <c r="FE29" i="18"/>
  <c r="FE30" i="18"/>
  <c r="FD33" i="18"/>
  <c r="FD34" i="18"/>
  <c r="FD17" i="18"/>
  <c r="FD20" i="18"/>
  <c r="FD12" i="18"/>
  <c r="O166" i="26" l="1"/>
  <c r="M167" i="26"/>
  <c r="FE35" i="18"/>
  <c r="FF27" i="18"/>
  <c r="FF37" i="18" s="1"/>
  <c r="FF36" i="18"/>
  <c r="FF31" i="18"/>
  <c r="FF32" i="18"/>
  <c r="FM1" i="18" s="1"/>
  <c r="FF34" i="18"/>
  <c r="FF30" i="18"/>
  <c r="FF28" i="18"/>
  <c r="FF33" i="18"/>
  <c r="FF29" i="18"/>
  <c r="FE19" i="18"/>
  <c r="FF23" i="18"/>
  <c r="FF25" i="18"/>
  <c r="FF11" i="18"/>
  <c r="FF16" i="18" s="1"/>
  <c r="FF19" i="18"/>
  <c r="FF15" i="18"/>
  <c r="FF20" i="18"/>
  <c r="FF14" i="18"/>
  <c r="FF12" i="18"/>
  <c r="FF13" i="18"/>
  <c r="FF17" i="18"/>
  <c r="FE24" i="18"/>
  <c r="FE3" i="18"/>
  <c r="FE6" i="18" s="1"/>
  <c r="FE23" i="18"/>
  <c r="FE22" i="18"/>
  <c r="FF2" i="18"/>
  <c r="FE25" i="18"/>
  <c r="FE21" i="18"/>
  <c r="O167" i="26" l="1"/>
  <c r="M168" i="26"/>
  <c r="FF22" i="18"/>
  <c r="FF21" i="18"/>
  <c r="FF4" i="18"/>
  <c r="FG2" i="18"/>
  <c r="FF18" i="18"/>
  <c r="FF35" i="18"/>
  <c r="FG27" i="18"/>
  <c r="FG34" i="18" s="1"/>
  <c r="FG33" i="18"/>
  <c r="FG29" i="18"/>
  <c r="FG36" i="18"/>
  <c r="FG35" i="18"/>
  <c r="FG31" i="18"/>
  <c r="FG32" i="18"/>
  <c r="FN1" i="18" s="1"/>
  <c r="FG37" i="18"/>
  <c r="FG21" i="18"/>
  <c r="FG11" i="18"/>
  <c r="FG23" i="18" s="1"/>
  <c r="FG18" i="18"/>
  <c r="FG16" i="18"/>
  <c r="FG17" i="18"/>
  <c r="FG19" i="18"/>
  <c r="FG20" i="18"/>
  <c r="FG13" i="18"/>
  <c r="FG12" i="18"/>
  <c r="FF3" i="18"/>
  <c r="FF6" i="18" s="1"/>
  <c r="FF24" i="18"/>
  <c r="O168" i="26" l="1"/>
  <c r="M169" i="26"/>
  <c r="FG30" i="18"/>
  <c r="FH27" i="18"/>
  <c r="FH37" i="18" s="1"/>
  <c r="FH34" i="18"/>
  <c r="FH29" i="18"/>
  <c r="FH31" i="18"/>
  <c r="FH36" i="18"/>
  <c r="FH35" i="18"/>
  <c r="FH33" i="18"/>
  <c r="FH2" i="18"/>
  <c r="FH4" i="18" s="1"/>
  <c r="FH3" i="18"/>
  <c r="FG28" i="18"/>
  <c r="FG14" i="18"/>
  <c r="FG24" i="18"/>
  <c r="FG3" i="18"/>
  <c r="FG6" i="18" s="1"/>
  <c r="FG15" i="18"/>
  <c r="FH11" i="18"/>
  <c r="FH23" i="18" s="1"/>
  <c r="FG25" i="18"/>
  <c r="FG22" i="18"/>
  <c r="FG4" i="18"/>
  <c r="O169" i="26" l="1"/>
  <c r="M170" i="26"/>
  <c r="FH6" i="18"/>
  <c r="FH16" i="18"/>
  <c r="FH18" i="18"/>
  <c r="FH20" i="18"/>
  <c r="FH15" i="18"/>
  <c r="FH12" i="18"/>
  <c r="FH14" i="18"/>
  <c r="FH13" i="18"/>
  <c r="FI2" i="18"/>
  <c r="FH17" i="18"/>
  <c r="FI11" i="18"/>
  <c r="FI18" i="18" s="1"/>
  <c r="FI17" i="18"/>
  <c r="FI19" i="18"/>
  <c r="FI20" i="18"/>
  <c r="FI12" i="18"/>
  <c r="FI14" i="18"/>
  <c r="FI16" i="18"/>
  <c r="FH24" i="18"/>
  <c r="FH19" i="18"/>
  <c r="FH25" i="18"/>
  <c r="FH21" i="18"/>
  <c r="FH32" i="18"/>
  <c r="FO1" i="18" s="1"/>
  <c r="FH22" i="18"/>
  <c r="FH30" i="18"/>
  <c r="FH28" i="18"/>
  <c r="FI27" i="18"/>
  <c r="FI31" i="18" s="1"/>
  <c r="FI33" i="18"/>
  <c r="FI34" i="18"/>
  <c r="FI35" i="18"/>
  <c r="FI36" i="18"/>
  <c r="O170" i="26" l="1"/>
  <c r="M171" i="26"/>
  <c r="FI21" i="18"/>
  <c r="FI22" i="18"/>
  <c r="FI24" i="18"/>
  <c r="FI29" i="18"/>
  <c r="FI13" i="18"/>
  <c r="FJ2" i="18"/>
  <c r="FJ3" i="18"/>
  <c r="FJ6" i="18" s="1"/>
  <c r="FJ4" i="18"/>
  <c r="FI3" i="18"/>
  <c r="FI6" i="18" s="1"/>
  <c r="FJ20" i="18"/>
  <c r="FJ15" i="18"/>
  <c r="FJ13" i="18"/>
  <c r="FJ11" i="18"/>
  <c r="FJ16" i="18" s="1"/>
  <c r="FJ12" i="18"/>
  <c r="FI23" i="18"/>
  <c r="FI32" i="18"/>
  <c r="FP1" i="18" s="1"/>
  <c r="FI37" i="18"/>
  <c r="FI28" i="18"/>
  <c r="FI30" i="18"/>
  <c r="FI15" i="18"/>
  <c r="FI4" i="18"/>
  <c r="FJ27" i="18"/>
  <c r="FJ32" i="18"/>
  <c r="FQ1" i="18" s="1"/>
  <c r="FJ34" i="18"/>
  <c r="FJ30" i="18"/>
  <c r="FJ33" i="18"/>
  <c r="FJ36" i="18"/>
  <c r="FI25" i="18"/>
  <c r="O171" i="26" l="1"/>
  <c r="M172" i="26"/>
  <c r="FK27" i="18"/>
  <c r="FK32" i="18"/>
  <c r="FR1" i="18" s="1"/>
  <c r="FK33" i="18"/>
  <c r="FK29" i="18"/>
  <c r="FK28" i="18"/>
  <c r="FK36" i="18"/>
  <c r="FK34" i="18"/>
  <c r="FK35" i="18"/>
  <c r="FK31" i="18"/>
  <c r="FK37" i="18"/>
  <c r="FK30" i="18"/>
  <c r="FJ17" i="18"/>
  <c r="FJ19" i="18"/>
  <c r="FJ23" i="18"/>
  <c r="FJ22" i="18"/>
  <c r="FJ24" i="18"/>
  <c r="FJ25" i="18"/>
  <c r="FJ21" i="18"/>
  <c r="FJ31" i="18"/>
  <c r="FJ28" i="18"/>
  <c r="FJ14" i="18"/>
  <c r="FJ35" i="18"/>
  <c r="FJ18" i="18"/>
  <c r="FJ29" i="18"/>
  <c r="FK2" i="18"/>
  <c r="FJ37" i="18"/>
  <c r="FK25" i="18"/>
  <c r="FK11" i="18"/>
  <c r="FK16" i="18" s="1"/>
  <c r="FK15" i="18"/>
  <c r="FK19" i="18"/>
  <c r="O172" i="26" l="1"/>
  <c r="M173" i="26"/>
  <c r="FK23" i="18"/>
  <c r="FK22" i="18"/>
  <c r="FK21" i="18"/>
  <c r="FK24" i="18"/>
  <c r="FK4" i="18"/>
  <c r="FL2" i="18"/>
  <c r="FL4" i="18"/>
  <c r="FL3" i="18"/>
  <c r="FL6" i="18" s="1"/>
  <c r="FK13" i="18"/>
  <c r="FK3" i="18"/>
  <c r="FK6" i="18" s="1"/>
  <c r="FK18" i="18"/>
  <c r="FK20" i="18"/>
  <c r="FK17" i="18"/>
  <c r="FK14" i="18"/>
  <c r="FK12" i="18"/>
  <c r="FL24" i="18"/>
  <c r="FL21" i="18"/>
  <c r="FL22" i="18"/>
  <c r="FL25" i="18"/>
  <c r="FL23" i="18"/>
  <c r="FL11" i="18"/>
  <c r="FL13" i="18"/>
  <c r="FL17" i="18"/>
  <c r="FL18" i="18"/>
  <c r="FL16" i="18"/>
  <c r="FL15" i="18"/>
  <c r="FL12" i="18"/>
  <c r="FL27" i="18"/>
  <c r="FL36" i="18" s="1"/>
  <c r="FL37" i="18"/>
  <c r="FL28" i="18"/>
  <c r="FL32" i="18"/>
  <c r="FS1" i="18" s="1"/>
  <c r="O173" i="26" l="1"/>
  <c r="M174" i="26"/>
  <c r="FL31" i="18"/>
  <c r="FL33" i="18"/>
  <c r="FM27" i="18"/>
  <c r="FM35" i="18"/>
  <c r="FM34" i="18"/>
  <c r="FM30" i="18"/>
  <c r="FM31" i="18"/>
  <c r="FM37" i="18"/>
  <c r="FM28" i="18"/>
  <c r="FM36" i="18"/>
  <c r="FM32" i="18"/>
  <c r="FT1" i="18" s="1"/>
  <c r="FM29" i="18"/>
  <c r="FM33" i="18"/>
  <c r="FL30" i="18"/>
  <c r="FM11" i="18"/>
  <c r="FM18" i="18" s="1"/>
  <c r="FM12" i="18"/>
  <c r="FM14" i="18"/>
  <c r="FM15" i="18"/>
  <c r="FM17" i="18"/>
  <c r="FM13" i="18"/>
  <c r="FM20" i="18"/>
  <c r="FL34" i="18"/>
  <c r="FL14" i="18"/>
  <c r="FL35" i="18"/>
  <c r="FL20" i="18"/>
  <c r="FM2" i="18"/>
  <c r="FL29" i="18"/>
  <c r="FL19" i="18"/>
  <c r="O174" i="26" l="1"/>
  <c r="M175" i="26"/>
  <c r="FM25" i="18"/>
  <c r="FM23" i="18"/>
  <c r="FM19" i="18"/>
  <c r="FM16" i="18"/>
  <c r="FN11" i="18"/>
  <c r="FN16" i="18" s="1"/>
  <c r="FN13" i="18"/>
  <c r="FN12" i="18"/>
  <c r="FN17" i="18"/>
  <c r="FN14" i="18"/>
  <c r="FN18" i="18"/>
  <c r="FN19" i="18"/>
  <c r="FN20" i="18"/>
  <c r="FN15" i="18"/>
  <c r="FM22" i="18"/>
  <c r="FN27" i="18"/>
  <c r="FN34" i="18" s="1"/>
  <c r="FN31" i="18"/>
  <c r="FN35" i="18"/>
  <c r="FN36" i="18"/>
  <c r="FN32" i="18"/>
  <c r="FU1" i="18" s="1"/>
  <c r="FN28" i="18"/>
  <c r="FN37" i="18"/>
  <c r="FN29" i="18"/>
  <c r="FN30" i="18"/>
  <c r="FM21" i="18"/>
  <c r="FM3" i="18"/>
  <c r="FM6" i="18" s="1"/>
  <c r="FN2" i="18"/>
  <c r="FM4" i="18"/>
  <c r="FM24" i="18"/>
  <c r="O175" i="26" l="1"/>
  <c r="M176" i="26"/>
  <c r="FO11" i="18"/>
  <c r="FO12" i="18"/>
  <c r="FO15" i="18"/>
  <c r="FO17" i="18"/>
  <c r="FO19" i="18"/>
  <c r="FO20" i="18"/>
  <c r="FO14" i="18"/>
  <c r="FO13" i="18"/>
  <c r="FO18" i="18"/>
  <c r="FO16" i="18"/>
  <c r="FN4" i="18"/>
  <c r="FO2" i="18"/>
  <c r="FO3" i="18" s="1"/>
  <c r="FN23" i="18"/>
  <c r="FN3" i="18"/>
  <c r="FN6" i="18" s="1"/>
  <c r="FN22" i="18"/>
  <c r="FN25" i="18"/>
  <c r="FN21" i="18"/>
  <c r="FN33" i="18"/>
  <c r="FO27" i="18"/>
  <c r="FO37" i="18" s="1"/>
  <c r="FN24" i="18"/>
  <c r="O176" i="26" l="1"/>
  <c r="M177" i="26"/>
  <c r="FO36" i="18"/>
  <c r="FO33" i="18"/>
  <c r="FP11" i="18"/>
  <c r="FP12" i="18" s="1"/>
  <c r="FP13" i="18"/>
  <c r="FP20" i="18"/>
  <c r="FP17" i="18"/>
  <c r="FP18" i="18"/>
  <c r="FP19" i="18"/>
  <c r="FO32" i="18"/>
  <c r="FV1" i="18" s="1"/>
  <c r="FO31" i="18"/>
  <c r="FO35" i="18"/>
  <c r="FO22" i="18"/>
  <c r="FO28" i="18"/>
  <c r="FO24" i="18"/>
  <c r="FO25" i="18"/>
  <c r="FO30" i="18"/>
  <c r="FP27" i="18"/>
  <c r="FP34" i="18" s="1"/>
  <c r="FP36" i="18"/>
  <c r="FP29" i="18"/>
  <c r="FP31" i="18"/>
  <c r="FP28" i="18"/>
  <c r="FP30" i="18"/>
  <c r="FP37" i="18"/>
  <c r="FP32" i="18"/>
  <c r="FW1" i="18" s="1"/>
  <c r="FO29" i="18"/>
  <c r="FO23" i="18"/>
  <c r="FO34" i="18"/>
  <c r="FO4" i="18"/>
  <c r="FO6" i="18" s="1"/>
  <c r="FP2" i="18"/>
  <c r="FP3" i="18" s="1"/>
  <c r="FO21" i="18"/>
  <c r="O177" i="26" l="1"/>
  <c r="M178" i="26"/>
  <c r="FP16" i="18"/>
  <c r="FQ27" i="18"/>
  <c r="FQ35" i="18"/>
  <c r="FQ36" i="18"/>
  <c r="FQ33" i="18"/>
  <c r="FQ31" i="18"/>
  <c r="FQ30" i="18"/>
  <c r="FQ34" i="18"/>
  <c r="FQ28" i="18"/>
  <c r="FQ32" i="18"/>
  <c r="FX1" i="18" s="1"/>
  <c r="FQ37" i="18"/>
  <c r="FP4" i="18"/>
  <c r="FP6" i="18" s="1"/>
  <c r="FQ2" i="18"/>
  <c r="FQ3" i="18" s="1"/>
  <c r="FP14" i="18"/>
  <c r="FQ23" i="18"/>
  <c r="FQ11" i="18"/>
  <c r="FQ17" i="18"/>
  <c r="FQ13" i="18"/>
  <c r="FQ18" i="18"/>
  <c r="FQ12" i="18"/>
  <c r="FQ19" i="18"/>
  <c r="FQ14" i="18"/>
  <c r="FQ15" i="18"/>
  <c r="FQ16" i="18"/>
  <c r="FP22" i="18"/>
  <c r="FP24" i="18"/>
  <c r="FP21" i="18"/>
  <c r="FP25" i="18"/>
  <c r="FP23" i="18"/>
  <c r="FP35" i="18"/>
  <c r="FP33" i="18"/>
  <c r="FP15" i="18"/>
  <c r="O178" i="26" l="1"/>
  <c r="M179" i="26"/>
  <c r="FQ4" i="18"/>
  <c r="FQ6" i="18" s="1"/>
  <c r="FR2" i="18"/>
  <c r="FR4" i="18" s="1"/>
  <c r="FQ20" i="18"/>
  <c r="FR11" i="18"/>
  <c r="FR13" i="18" s="1"/>
  <c r="FR18" i="18"/>
  <c r="FR19" i="18"/>
  <c r="FR20" i="18"/>
  <c r="FR12" i="18"/>
  <c r="FQ24" i="18"/>
  <c r="FQ21" i="18"/>
  <c r="FQ25" i="18"/>
  <c r="FQ29" i="18"/>
  <c r="FR27" i="18"/>
  <c r="FR32" i="18" s="1"/>
  <c r="FY1" i="18" s="1"/>
  <c r="FR36" i="18"/>
  <c r="FR29" i="18"/>
  <c r="FR34" i="18"/>
  <c r="FR35" i="18"/>
  <c r="FR31" i="18"/>
  <c r="FR37" i="18"/>
  <c r="FR30" i="18"/>
  <c r="FQ22" i="18"/>
  <c r="O179" i="26" l="1"/>
  <c r="M180" i="26"/>
  <c r="FR14" i="18"/>
  <c r="FS11" i="18"/>
  <c r="FS17" i="18"/>
  <c r="FS19" i="18"/>
  <c r="FS18" i="18"/>
  <c r="FS13" i="18"/>
  <c r="FS14" i="18"/>
  <c r="FS16" i="18"/>
  <c r="FS12" i="18"/>
  <c r="FS20" i="18"/>
  <c r="FR24" i="18"/>
  <c r="FR21" i="18"/>
  <c r="FR28" i="18"/>
  <c r="FS27" i="18"/>
  <c r="FS29" i="18" s="1"/>
  <c r="FS32" i="18"/>
  <c r="FZ1" i="18" s="1"/>
  <c r="FS33" i="18"/>
  <c r="FS35" i="18"/>
  <c r="FS37" i="18"/>
  <c r="FS31" i="18"/>
  <c r="FS34" i="18"/>
  <c r="FS36" i="18"/>
  <c r="FR25" i="18"/>
  <c r="FR23" i="18"/>
  <c r="FR22" i="18"/>
  <c r="FR15" i="18"/>
  <c r="FR3" i="18"/>
  <c r="FR6" i="18" s="1"/>
  <c r="FS2" i="18"/>
  <c r="FS4" i="18" s="1"/>
  <c r="FR16" i="18"/>
  <c r="FR33" i="18"/>
  <c r="FR17" i="18"/>
  <c r="O180" i="26" l="1"/>
  <c r="M181" i="26"/>
  <c r="FS15" i="18"/>
  <c r="FT11" i="18"/>
  <c r="FT13" i="18"/>
  <c r="FT16" i="18"/>
  <c r="FT12" i="18"/>
  <c r="FT20" i="18"/>
  <c r="FT17" i="18"/>
  <c r="FT14" i="18"/>
  <c r="FT18" i="18"/>
  <c r="FT19" i="18"/>
  <c r="FS24" i="18"/>
  <c r="FS28" i="18"/>
  <c r="FS21" i="18"/>
  <c r="FS3" i="18"/>
  <c r="FS6" i="18" s="1"/>
  <c r="FS25" i="18"/>
  <c r="FS30" i="18"/>
  <c r="FT27" i="18"/>
  <c r="FT37" i="18"/>
  <c r="FT33" i="18"/>
  <c r="FT34" i="18"/>
  <c r="FT30" i="18"/>
  <c r="FT36" i="18"/>
  <c r="FT28" i="18"/>
  <c r="FT31" i="18"/>
  <c r="FT32" i="18"/>
  <c r="GA1" i="18" s="1"/>
  <c r="FT35" i="18"/>
  <c r="FS23" i="18"/>
  <c r="FT2" i="18"/>
  <c r="FT3" i="18" s="1"/>
  <c r="FS22" i="18"/>
  <c r="O181" i="26" l="1"/>
  <c r="M182" i="26"/>
  <c r="FT15" i="18"/>
  <c r="FU11" i="18"/>
  <c r="FU13" i="18" s="1"/>
  <c r="FU19" i="18"/>
  <c r="FT29" i="18"/>
  <c r="FU36" i="18"/>
  <c r="FU27" i="18"/>
  <c r="FU32" i="18" s="1"/>
  <c r="GB1" i="18" s="1"/>
  <c r="FT24" i="18"/>
  <c r="FT21" i="18"/>
  <c r="FT22" i="18"/>
  <c r="FT25" i="18"/>
  <c r="FT4" i="18"/>
  <c r="FT6" i="18" s="1"/>
  <c r="FT23" i="18"/>
  <c r="FU2" i="18"/>
  <c r="FU4" i="18" s="1"/>
  <c r="O182" i="26" l="1"/>
  <c r="M183" i="26"/>
  <c r="FU35" i="18"/>
  <c r="FU15" i="18"/>
  <c r="FV11" i="18"/>
  <c r="FV15" i="18" s="1"/>
  <c r="FV16" i="18"/>
  <c r="FV14" i="18"/>
  <c r="FV18" i="18"/>
  <c r="FV19" i="18"/>
  <c r="FV17" i="18"/>
  <c r="FV20" i="18"/>
  <c r="FV12" i="18"/>
  <c r="FU12" i="18"/>
  <c r="FU18" i="18"/>
  <c r="FU17" i="18"/>
  <c r="FU14" i="18"/>
  <c r="FU24" i="18"/>
  <c r="FU33" i="18"/>
  <c r="FU22" i="18"/>
  <c r="FV27" i="18"/>
  <c r="FV32" i="18" s="1"/>
  <c r="GC1" i="18" s="1"/>
  <c r="FV35" i="18"/>
  <c r="FV31" i="18"/>
  <c r="FV28" i="18"/>
  <c r="FV37" i="18"/>
  <c r="FV30" i="18"/>
  <c r="FV29" i="18"/>
  <c r="FV34" i="18"/>
  <c r="FV36" i="18"/>
  <c r="FV33" i="18"/>
  <c r="FU3" i="18"/>
  <c r="FU6" i="18" s="1"/>
  <c r="FU23" i="18"/>
  <c r="FU16" i="18"/>
  <c r="FU37" i="18"/>
  <c r="FU34" i="18"/>
  <c r="FU29" i="18"/>
  <c r="FU31" i="18"/>
  <c r="FU25" i="18"/>
  <c r="FU20" i="18"/>
  <c r="FU28" i="18"/>
  <c r="FV2" i="18"/>
  <c r="FV4" i="18"/>
  <c r="FU30" i="18"/>
  <c r="FU21" i="18"/>
  <c r="O183" i="26" l="1"/>
  <c r="M184" i="26"/>
  <c r="FW2" i="18"/>
  <c r="FW3" i="18" s="1"/>
  <c r="FV3" i="18"/>
  <c r="FV6" i="18" s="1"/>
  <c r="FW27" i="18"/>
  <c r="FW35" i="18" s="1"/>
  <c r="FW31" i="18"/>
  <c r="FW28" i="18"/>
  <c r="FW36" i="18"/>
  <c r="FW37" i="18"/>
  <c r="FW33" i="18"/>
  <c r="FW34" i="18"/>
  <c r="FW30" i="18"/>
  <c r="FW29" i="18"/>
  <c r="FW32" i="18"/>
  <c r="GD1" i="18" s="1"/>
  <c r="FV13" i="18"/>
  <c r="FW25" i="18"/>
  <c r="FW11" i="18"/>
  <c r="FW18" i="18"/>
  <c r="FW15" i="18"/>
  <c r="FW19" i="18"/>
  <c r="FW14" i="18"/>
  <c r="FW16" i="18"/>
  <c r="FV24" i="18"/>
  <c r="FV25" i="18"/>
  <c r="FV23" i="18"/>
  <c r="FV22" i="18"/>
  <c r="FV21" i="18"/>
  <c r="O184" i="26" l="1"/>
  <c r="M185" i="26"/>
  <c r="FW12" i="18"/>
  <c r="FX11" i="18"/>
  <c r="FX14" i="18" s="1"/>
  <c r="FX18" i="18"/>
  <c r="FX12" i="18"/>
  <c r="FX13" i="18"/>
  <c r="FX15" i="18"/>
  <c r="FX20" i="18"/>
  <c r="FX16" i="18"/>
  <c r="FW17" i="18"/>
  <c r="FW20" i="18"/>
  <c r="FW13" i="18"/>
  <c r="FW24" i="18"/>
  <c r="FX27" i="18"/>
  <c r="FX33" i="18" s="1"/>
  <c r="FX30" i="18"/>
  <c r="FX28" i="18"/>
  <c r="FX36" i="18"/>
  <c r="FX37" i="18"/>
  <c r="FX32" i="18"/>
  <c r="GE1" i="18" s="1"/>
  <c r="FX29" i="18"/>
  <c r="FW23" i="18"/>
  <c r="FW4" i="18"/>
  <c r="FW6" i="18" s="1"/>
  <c r="FW22" i="18"/>
  <c r="FW21" i="18"/>
  <c r="FX2" i="18"/>
  <c r="FX3" i="18" s="1"/>
  <c r="O185" i="26" l="1"/>
  <c r="M186" i="26"/>
  <c r="FX19" i="18"/>
  <c r="FY11" i="18"/>
  <c r="FY16" i="18" s="1"/>
  <c r="FY17" i="18"/>
  <c r="FY15" i="18"/>
  <c r="FY12" i="18"/>
  <c r="FY19" i="18"/>
  <c r="FY20" i="18"/>
  <c r="FY13" i="18"/>
  <c r="FY18" i="18"/>
  <c r="FX17" i="18"/>
  <c r="FX34" i="18"/>
  <c r="FX24" i="18"/>
  <c r="FX35" i="18"/>
  <c r="FX31" i="18"/>
  <c r="FX22" i="18"/>
  <c r="FY27" i="18"/>
  <c r="FY36" i="18" s="1"/>
  <c r="FY28" i="18"/>
  <c r="FY33" i="18"/>
  <c r="FY34" i="18"/>
  <c r="FY30" i="18"/>
  <c r="FY35" i="18"/>
  <c r="FY37" i="18"/>
  <c r="FY31" i="18"/>
  <c r="FY32" i="18"/>
  <c r="FX21" i="18"/>
  <c r="FX4" i="18"/>
  <c r="FX6" i="18" s="1"/>
  <c r="FY2" i="18"/>
  <c r="FY3" i="18" s="1"/>
  <c r="FX25" i="18"/>
  <c r="FX23" i="18"/>
  <c r="O186" i="26" l="1"/>
  <c r="M187" i="26"/>
  <c r="FY14" i="18"/>
  <c r="FZ11" i="18"/>
  <c r="FZ12" i="18"/>
  <c r="FZ19" i="18"/>
  <c r="FZ18" i="18"/>
  <c r="FZ16" i="18"/>
  <c r="FZ14" i="18"/>
  <c r="FZ20" i="18"/>
  <c r="FZ13" i="18"/>
  <c r="FZ15" i="18"/>
  <c r="FY29" i="18"/>
  <c r="FZ27" i="18"/>
  <c r="FZ33" i="18" s="1"/>
  <c r="FZ30" i="18"/>
  <c r="FZ32" i="18"/>
  <c r="FZ29" i="18"/>
  <c r="FZ36" i="18"/>
  <c r="FZ31" i="18"/>
  <c r="FZ35" i="18"/>
  <c r="FZ34" i="18"/>
  <c r="FY25" i="18"/>
  <c r="FY22" i="18"/>
  <c r="FY21" i="18"/>
  <c r="FY4" i="18"/>
  <c r="FY6" i="18" s="1"/>
  <c r="FY23" i="18"/>
  <c r="FZ2" i="18"/>
  <c r="FZ4" i="18" s="1"/>
  <c r="FY24" i="18"/>
  <c r="O187" i="26" l="1"/>
  <c r="M188" i="26"/>
  <c r="GA11" i="18"/>
  <c r="GA19" i="18" s="1"/>
  <c r="GA16" i="18"/>
  <c r="GA20" i="18"/>
  <c r="GA17" i="18"/>
  <c r="GA18" i="18"/>
  <c r="GA12" i="18"/>
  <c r="GA15" i="18"/>
  <c r="GA14" i="18"/>
  <c r="FZ24" i="18"/>
  <c r="FZ22" i="18"/>
  <c r="FZ23" i="18"/>
  <c r="FZ37" i="18"/>
  <c r="FZ3" i="18"/>
  <c r="FZ6" i="18" s="1"/>
  <c r="FZ25" i="18"/>
  <c r="FZ28" i="18"/>
  <c r="GA27" i="18"/>
  <c r="GA35" i="18" s="1"/>
  <c r="GA32" i="18"/>
  <c r="GA28" i="18"/>
  <c r="GA33" i="18"/>
  <c r="GA30" i="18"/>
  <c r="GA29" i="18"/>
  <c r="GA34" i="18"/>
  <c r="GA31" i="18"/>
  <c r="GA37" i="18"/>
  <c r="FZ21" i="18"/>
  <c r="GA2" i="18"/>
  <c r="GA4" i="18" s="1"/>
  <c r="FZ17" i="18"/>
  <c r="O188" i="26" l="1"/>
  <c r="M189" i="26"/>
  <c r="GA36" i="18"/>
  <c r="GB27" i="18"/>
  <c r="GB31" i="18" s="1"/>
  <c r="GB29" i="18"/>
  <c r="GB34" i="18"/>
  <c r="GB33" i="18"/>
  <c r="GB32" i="18"/>
  <c r="GB36" i="18"/>
  <c r="GB28" i="18"/>
  <c r="GB35" i="18"/>
  <c r="GB37" i="18"/>
  <c r="GB30" i="18"/>
  <c r="GA13" i="18"/>
  <c r="GB24" i="18"/>
  <c r="GB23" i="18"/>
  <c r="GB22" i="18"/>
  <c r="GB11" i="18"/>
  <c r="GB18" i="18"/>
  <c r="GB14" i="18"/>
  <c r="GB17" i="18"/>
  <c r="GB20" i="18"/>
  <c r="GB15" i="18"/>
  <c r="GB13" i="18"/>
  <c r="GB12" i="18"/>
  <c r="GB19" i="18"/>
  <c r="GB16" i="18"/>
  <c r="GA25" i="18"/>
  <c r="GA23" i="18"/>
  <c r="GA24" i="18"/>
  <c r="GA22" i="18"/>
  <c r="GA3" i="18"/>
  <c r="GA6" i="18" s="1"/>
  <c r="GB2" i="18"/>
  <c r="GB4" i="18"/>
  <c r="GB3" i="18"/>
  <c r="GB6" i="18" s="1"/>
  <c r="GA21" i="18"/>
  <c r="O189" i="26" l="1"/>
  <c r="M190" i="26"/>
  <c r="GC11" i="18"/>
  <c r="GC12" i="18"/>
  <c r="GC15" i="18"/>
  <c r="GC19" i="18"/>
  <c r="GC16" i="18"/>
  <c r="GC2" i="18"/>
  <c r="GB25" i="18"/>
  <c r="GC27" i="18"/>
  <c r="GC28" i="18"/>
  <c r="GC31" i="18"/>
  <c r="GC29" i="18"/>
  <c r="GC37" i="18"/>
  <c r="GC34" i="18"/>
  <c r="GC35" i="18"/>
  <c r="GC36" i="18"/>
  <c r="GB21" i="18"/>
  <c r="O190" i="26" l="1"/>
  <c r="M191" i="26"/>
  <c r="GD2" i="18"/>
  <c r="GD3" i="18"/>
  <c r="GD11" i="18"/>
  <c r="GD14" i="18"/>
  <c r="GD17" i="18"/>
  <c r="GD13" i="18"/>
  <c r="GD12" i="18"/>
  <c r="GD15" i="18"/>
  <c r="GD16" i="18"/>
  <c r="GD19" i="18"/>
  <c r="GC13" i="18"/>
  <c r="GC20" i="18"/>
  <c r="GC25" i="18"/>
  <c r="GC17" i="18"/>
  <c r="GC14" i="18"/>
  <c r="GC22" i="18"/>
  <c r="GC21" i="18"/>
  <c r="GC32" i="18"/>
  <c r="GD27" i="18"/>
  <c r="GD28" i="18" s="1"/>
  <c r="GD33" i="18"/>
  <c r="GD31" i="18"/>
  <c r="GC24" i="18"/>
  <c r="GC33" i="18"/>
  <c r="GC18" i="18"/>
  <c r="GC30" i="18"/>
  <c r="GC4" i="18"/>
  <c r="GC3" i="18"/>
  <c r="GC6" i="18" s="1"/>
  <c r="GC23" i="18"/>
  <c r="O191" i="26" l="1"/>
  <c r="M192" i="26"/>
  <c r="GD37" i="18"/>
  <c r="GD30" i="18"/>
  <c r="GE11" i="18"/>
  <c r="GE19" i="18" s="1"/>
  <c r="GE15" i="18"/>
  <c r="GE12" i="18"/>
  <c r="GE13" i="18"/>
  <c r="GE16" i="18"/>
  <c r="GE17" i="18"/>
  <c r="GD21" i="18"/>
  <c r="GD34" i="18"/>
  <c r="GE27" i="18"/>
  <c r="GE37" i="18" s="1"/>
  <c r="GE36" i="18"/>
  <c r="GE32" i="18"/>
  <c r="GE31" i="18"/>
  <c r="GE28" i="18"/>
  <c r="GE33" i="18"/>
  <c r="GE34" i="18"/>
  <c r="GD23" i="18"/>
  <c r="GD25" i="18"/>
  <c r="GD22" i="18"/>
  <c r="GD24" i="18"/>
  <c r="GD32" i="18"/>
  <c r="GD29" i="18"/>
  <c r="GD20" i="18"/>
  <c r="GE2" i="18"/>
  <c r="GE3" i="18" s="1"/>
  <c r="GD36" i="18"/>
  <c r="GD35" i="18"/>
  <c r="GD18" i="18"/>
  <c r="GD4" i="18"/>
  <c r="GD6" i="18" s="1"/>
  <c r="O192" i="26" l="1"/>
  <c r="M193" i="26"/>
  <c r="Q7" i="18"/>
  <c r="AT7" i="18"/>
  <c r="O7" i="18"/>
  <c r="BQ7" i="18"/>
  <c r="X7" i="18"/>
  <c r="AC7" i="18"/>
  <c r="EJ7" i="18"/>
  <c r="AV7" i="18"/>
  <c r="FV7" i="18"/>
  <c r="CP7" i="18"/>
  <c r="DU7" i="18"/>
  <c r="W7" i="18"/>
  <c r="EG7" i="18"/>
  <c r="BZ7" i="18"/>
  <c r="AK7" i="18"/>
  <c r="DQ7" i="18"/>
  <c r="DJ7" i="18"/>
  <c r="M7" i="18"/>
  <c r="DP7" i="18"/>
  <c r="EE7" i="18"/>
  <c r="DW7" i="18"/>
  <c r="EM7" i="18"/>
  <c r="ER7" i="18"/>
  <c r="BO7" i="18"/>
  <c r="CW7" i="18"/>
  <c r="GA7" i="18"/>
  <c r="V7" i="18"/>
  <c r="BT7" i="18"/>
  <c r="FO7" i="18"/>
  <c r="FU7" i="18"/>
  <c r="CQ7" i="18"/>
  <c r="AF7" i="18"/>
  <c r="BB7" i="18"/>
  <c r="EX7" i="18"/>
  <c r="BK7" i="18"/>
  <c r="FF7" i="18"/>
  <c r="FD7" i="18"/>
  <c r="CY7" i="18"/>
  <c r="BI7" i="18"/>
  <c r="DH7" i="18"/>
  <c r="CN7" i="18"/>
  <c r="CJ7" i="18"/>
  <c r="U7" i="18"/>
  <c r="EA7" i="18"/>
  <c r="AQ7" i="18"/>
  <c r="FM7" i="18"/>
  <c r="DZ7" i="18"/>
  <c r="AP7" i="18"/>
  <c r="DK7" i="18"/>
  <c r="CS7" i="18"/>
  <c r="DY7" i="18"/>
  <c r="GE7" i="18"/>
  <c r="BJ7" i="18"/>
  <c r="N7" i="18"/>
  <c r="EL7" i="18"/>
  <c r="AO7" i="18"/>
  <c r="CU7" i="18"/>
  <c r="BU7" i="18"/>
  <c r="BA7" i="18"/>
  <c r="AW7" i="18"/>
  <c r="BM7" i="18"/>
  <c r="FI7" i="18"/>
  <c r="AM7" i="18"/>
  <c r="DB7" i="18"/>
  <c r="DM7" i="18"/>
  <c r="AY7" i="18"/>
  <c r="DV7" i="18"/>
  <c r="FQ7" i="18"/>
  <c r="CD7" i="18"/>
  <c r="EY7" i="18"/>
  <c r="CF7" i="18"/>
  <c r="BN7" i="18"/>
  <c r="BR7" i="18"/>
  <c r="CO7" i="18"/>
  <c r="EI7" i="18"/>
  <c r="BS7" i="18"/>
  <c r="J7" i="18"/>
  <c r="H7" i="18"/>
  <c r="CA7" i="18"/>
  <c r="FK7" i="18"/>
  <c r="T7" i="18"/>
  <c r="DC7" i="18"/>
  <c r="AD7" i="18"/>
  <c r="FS7" i="18"/>
  <c r="FB7" i="18"/>
  <c r="FY7" i="18"/>
  <c r="FG7" i="18"/>
  <c r="BW7" i="18"/>
  <c r="AB7" i="18"/>
  <c r="AI7" i="18"/>
  <c r="DA7" i="18"/>
  <c r="FE7" i="18"/>
  <c r="FC7" i="18"/>
  <c r="AA7" i="18"/>
  <c r="CK7" i="18"/>
  <c r="BG7" i="18"/>
  <c r="CI7" i="18"/>
  <c r="CG7" i="18"/>
  <c r="DD7" i="18"/>
  <c r="BY7" i="18"/>
  <c r="AE7" i="18"/>
  <c r="AS7" i="18"/>
  <c r="DR7" i="18"/>
  <c r="CB7" i="18"/>
  <c r="DF7" i="18"/>
  <c r="DL7" i="18"/>
  <c r="FZ7" i="18"/>
  <c r="BC7" i="18"/>
  <c r="DN7" i="18"/>
  <c r="K7" i="18"/>
  <c r="DI7" i="18"/>
  <c r="BL7" i="18"/>
  <c r="EB7" i="18"/>
  <c r="ES7" i="18"/>
  <c r="FT7" i="18"/>
  <c r="CM7" i="18"/>
  <c r="L7" i="18"/>
  <c r="FL7" i="18"/>
  <c r="FJ7" i="18"/>
  <c r="BF7" i="18"/>
  <c r="EZ7" i="18"/>
  <c r="FN7" i="18"/>
  <c r="FA7" i="18"/>
  <c r="AH7" i="18"/>
  <c r="FR7" i="18"/>
  <c r="EQ7" i="18"/>
  <c r="R7" i="18"/>
  <c r="CC7" i="18"/>
  <c r="EH7" i="18"/>
  <c r="FX7" i="18"/>
  <c r="AU7" i="18"/>
  <c r="EF7" i="18"/>
  <c r="FP7" i="18"/>
  <c r="AZ7" i="18"/>
  <c r="DT7" i="18"/>
  <c r="EV7" i="18"/>
  <c r="AN7" i="18"/>
  <c r="S7" i="18"/>
  <c r="BX7" i="18"/>
  <c r="AJ7" i="18"/>
  <c r="EP7" i="18"/>
  <c r="AR7" i="18"/>
  <c r="CV7" i="18"/>
  <c r="CT7" i="18"/>
  <c r="EW7" i="18"/>
  <c r="GB7" i="18"/>
  <c r="Y7" i="18"/>
  <c r="FH7" i="18"/>
  <c r="EK7" i="18"/>
  <c r="ET7" i="18"/>
  <c r="BD7" i="18"/>
  <c r="I7" i="18"/>
  <c r="GC7" i="18"/>
  <c r="BE7" i="18"/>
  <c r="DE7" i="18"/>
  <c r="Z7" i="18"/>
  <c r="P7" i="18"/>
  <c r="GD7" i="18"/>
  <c r="BH7" i="18"/>
  <c r="BP7" i="18"/>
  <c r="ED7" i="18"/>
  <c r="CH7" i="18"/>
  <c r="EO7" i="18"/>
  <c r="DG7" i="18"/>
  <c r="CL7" i="18"/>
  <c r="DX7" i="18"/>
  <c r="DO7" i="18"/>
  <c r="AX7" i="18"/>
  <c r="EU7" i="18"/>
  <c r="DS7" i="18"/>
  <c r="EC7" i="18"/>
  <c r="CX7" i="18"/>
  <c r="CE7" i="18"/>
  <c r="CR7" i="18"/>
  <c r="EN7" i="18"/>
  <c r="BV7" i="18"/>
  <c r="CZ7" i="18"/>
  <c r="FW7" i="18"/>
  <c r="AL7" i="18"/>
  <c r="AG7" i="18"/>
  <c r="GE14" i="18"/>
  <c r="GE18" i="18"/>
  <c r="GE20" i="18"/>
  <c r="GE23" i="18"/>
  <c r="GE4" i="18"/>
  <c r="GE6" i="18" s="1"/>
  <c r="GE29" i="18"/>
  <c r="GE24" i="18"/>
  <c r="GE35" i="18"/>
  <c r="GE25" i="18"/>
  <c r="GE30" i="18"/>
  <c r="GE22" i="18"/>
  <c r="GE21" i="18"/>
  <c r="O193" i="26" l="1"/>
  <c r="M194" i="26"/>
  <c r="O194" i="26" l="1"/>
  <c r="M195" i="26"/>
  <c r="O195" i="26" l="1"/>
  <c r="M196" i="26"/>
  <c r="O196" i="26" l="1"/>
  <c r="M197" i="26"/>
  <c r="O197" i="26" l="1"/>
  <c r="M198" i="26"/>
  <c r="O198" i="26" l="1"/>
  <c r="M199" i="26"/>
  <c r="O199" i="26" l="1"/>
  <c r="M200" i="26"/>
  <c r="O200" i="26" l="1"/>
  <c r="M201" i="26"/>
  <c r="O201" i="26" l="1"/>
  <c r="M202" i="26"/>
  <c r="O202" i="26" l="1"/>
  <c r="M203" i="26"/>
  <c r="O203" i="26" l="1"/>
  <c r="M204" i="26"/>
  <c r="O204" i="26" l="1"/>
  <c r="M205" i="26"/>
  <c r="O205" i="26" l="1"/>
  <c r="M206" i="26"/>
  <c r="O206" i="26" l="1"/>
  <c r="M207" i="26"/>
  <c r="O207" i="26" l="1"/>
  <c r="M208" i="26"/>
  <c r="O208" i="26" l="1"/>
  <c r="M209" i="26"/>
  <c r="O209" i="26" l="1"/>
  <c r="M210" i="26"/>
  <c r="O210" i="26" l="1"/>
  <c r="M211" i="26"/>
  <c r="O211" i="26" l="1"/>
  <c r="M212" i="26"/>
  <c r="O212" i="26" l="1"/>
  <c r="M213" i="26"/>
  <c r="O213" i="26" l="1"/>
  <c r="M214" i="26"/>
  <c r="O214" i="26" l="1"/>
  <c r="M215" i="26"/>
  <c r="O215" i="26" l="1"/>
  <c r="M216" i="26"/>
  <c r="O216" i="26" l="1"/>
  <c r="M217" i="26"/>
  <c r="O217" i="26" l="1"/>
  <c r="M218" i="26"/>
  <c r="O218" i="26" l="1"/>
  <c r="M219" i="26"/>
  <c r="O219" i="26" l="1"/>
  <c r="M220" i="26"/>
  <c r="O220" i="26" l="1"/>
  <c r="M221" i="26"/>
  <c r="O221" i="26" l="1"/>
  <c r="M222" i="26"/>
  <c r="O222" i="26" l="1"/>
  <c r="M223" i="26"/>
  <c r="O223" i="26" l="1"/>
  <c r="M224" i="26"/>
  <c r="O224" i="26" l="1"/>
  <c r="M225" i="26"/>
  <c r="O225" i="26" l="1"/>
  <c r="M226" i="26"/>
  <c r="O226" i="26" l="1"/>
  <c r="M227" i="26"/>
  <c r="O227" i="26" l="1"/>
  <c r="M228" i="26"/>
  <c r="O228" i="26" l="1"/>
  <c r="M229" i="26"/>
  <c r="O229" i="26" l="1"/>
  <c r="M230" i="26"/>
  <c r="O230" i="26" l="1"/>
  <c r="M231" i="26"/>
  <c r="O231" i="26" l="1"/>
  <c r="M232" i="26"/>
  <c r="O232" i="26" l="1"/>
  <c r="M233" i="26"/>
  <c r="O233" i="26" l="1"/>
  <c r="M234" i="26"/>
  <c r="O234" i="26" l="1"/>
  <c r="M235" i="26"/>
  <c r="O235" i="26" l="1"/>
  <c r="M236" i="26"/>
  <c r="O236" i="26" l="1"/>
  <c r="M237" i="26"/>
  <c r="O237" i="26" l="1"/>
  <c r="M238" i="26"/>
  <c r="O238" i="26" l="1"/>
  <c r="M239" i="26"/>
  <c r="O239" i="26" l="1"/>
  <c r="M240" i="26"/>
  <c r="O240" i="26" l="1"/>
  <c r="M241" i="26"/>
  <c r="O241" i="26" l="1"/>
  <c r="M242" i="26"/>
  <c r="O242" i="26" l="1"/>
  <c r="M243" i="26"/>
  <c r="O243" i="26" l="1"/>
  <c r="M244" i="26"/>
  <c r="O244" i="26" l="1"/>
  <c r="M245" i="26"/>
  <c r="O245" i="26" l="1"/>
  <c r="M246" i="26"/>
  <c r="O246" i="26" l="1"/>
  <c r="M247" i="26"/>
  <c r="O247" i="26" l="1"/>
  <c r="M248" i="26"/>
  <c r="O248" i="26" l="1"/>
  <c r="M249" i="26"/>
  <c r="O249" i="26" l="1"/>
  <c r="M250" i="26"/>
  <c r="O250" i="26" l="1"/>
  <c r="M251" i="26"/>
  <c r="O251" i="26" l="1"/>
  <c r="M252" i="26"/>
  <c r="O252" i="26" l="1"/>
  <c r="M253" i="26"/>
  <c r="O253" i="26" l="1"/>
  <c r="M254" i="26"/>
  <c r="O254" i="26" l="1"/>
  <c r="M255" i="26"/>
  <c r="O255" i="26" l="1"/>
  <c r="M256" i="26"/>
  <c r="O256" i="26" l="1"/>
  <c r="M257" i="26"/>
  <c r="O257" i="26" l="1"/>
  <c r="M258" i="26"/>
  <c r="O258" i="26" l="1"/>
  <c r="M259" i="26"/>
  <c r="O259" i="26" l="1"/>
  <c r="M260" i="26"/>
  <c r="O260" i="26" l="1"/>
  <c r="M261" i="26"/>
  <c r="O261" i="26" l="1"/>
  <c r="M262" i="26"/>
  <c r="O262" i="26" l="1"/>
  <c r="M263" i="26"/>
  <c r="O263" i="26" l="1"/>
  <c r="M264" i="26"/>
  <c r="O264" i="26" l="1"/>
  <c r="M265" i="26"/>
  <c r="O265" i="26" l="1"/>
  <c r="M266" i="26"/>
  <c r="O266" i="26" l="1"/>
  <c r="M267" i="26"/>
  <c r="O267" i="26" l="1"/>
  <c r="M268" i="26"/>
  <c r="O268" i="26" l="1"/>
  <c r="M269" i="26"/>
  <c r="O269" i="26" l="1"/>
  <c r="M270" i="26"/>
  <c r="O270" i="26" l="1"/>
  <c r="M271" i="26"/>
  <c r="O271" i="26" l="1"/>
  <c r="M272" i="26"/>
  <c r="O272" i="26" l="1"/>
  <c r="M273" i="26"/>
  <c r="O273" i="26" l="1"/>
  <c r="M274" i="26"/>
  <c r="O274" i="26" l="1"/>
  <c r="M275" i="26"/>
  <c r="O275" i="26" l="1"/>
  <c r="M276" i="26"/>
  <c r="O276" i="26" l="1"/>
  <c r="M277" i="26"/>
  <c r="O277" i="26" l="1"/>
  <c r="M278" i="26"/>
  <c r="O278" i="26" l="1"/>
  <c r="M279" i="26"/>
  <c r="O279" i="26" l="1"/>
  <c r="M280" i="26"/>
  <c r="O280" i="26" l="1"/>
  <c r="M281" i="26"/>
  <c r="O281" i="26" l="1"/>
  <c r="M282" i="26"/>
  <c r="O282" i="26" l="1"/>
  <c r="M283" i="26"/>
  <c r="O283" i="26" l="1"/>
  <c r="M284" i="26"/>
  <c r="O284" i="26" l="1"/>
  <c r="M285" i="26"/>
  <c r="O285" i="26" l="1"/>
  <c r="M286" i="26"/>
  <c r="O286" i="26" l="1"/>
  <c r="M287" i="26"/>
  <c r="O287" i="26" l="1"/>
  <c r="M288" i="26"/>
  <c r="O288" i="26" l="1"/>
  <c r="M289" i="26"/>
  <c r="O289" i="26" l="1"/>
  <c r="M290" i="26"/>
  <c r="O290" i="26" l="1"/>
  <c r="M291" i="26"/>
  <c r="O291" i="26" l="1"/>
  <c r="M292" i="26"/>
  <c r="O292" i="26" l="1"/>
  <c r="M293" i="26"/>
  <c r="O293" i="26" l="1"/>
  <c r="M294" i="26"/>
  <c r="O294" i="26" l="1"/>
  <c r="M295" i="26"/>
  <c r="O295" i="26" l="1"/>
  <c r="M296" i="26"/>
  <c r="O296" i="26" l="1"/>
  <c r="M297" i="26"/>
  <c r="O297" i="26" l="1"/>
  <c r="M298" i="26"/>
  <c r="O298" i="26" l="1"/>
  <c r="M299" i="26"/>
  <c r="O299" i="26" l="1"/>
  <c r="M300" i="26"/>
  <c r="O300" i="26" l="1"/>
  <c r="M301" i="26"/>
  <c r="O301" i="26" l="1"/>
  <c r="M302" i="26"/>
  <c r="O302" i="26" l="1"/>
  <c r="M303" i="26"/>
  <c r="O303" i="26" l="1"/>
  <c r="M304" i="26"/>
  <c r="O304" i="26" l="1"/>
  <c r="M305" i="26"/>
  <c r="O305" i="26" l="1"/>
  <c r="M306" i="26"/>
  <c r="O306" i="26" l="1"/>
  <c r="M307" i="26"/>
  <c r="O307" i="26" l="1"/>
  <c r="M308" i="26"/>
  <c r="O308" i="26" l="1"/>
  <c r="M309" i="26"/>
  <c r="O309" i="26" l="1"/>
  <c r="M310" i="26"/>
  <c r="O310" i="26" l="1"/>
  <c r="M311" i="26"/>
  <c r="O311" i="26" l="1"/>
  <c r="M312" i="26"/>
  <c r="O312" i="26" l="1"/>
  <c r="M313" i="26"/>
  <c r="O313" i="26" l="1"/>
  <c r="M314" i="26"/>
  <c r="O314" i="26" l="1"/>
  <c r="M315" i="26"/>
  <c r="O315" i="26" l="1"/>
  <c r="M316" i="26"/>
  <c r="O316" i="26" l="1"/>
  <c r="M317" i="26"/>
  <c r="O317" i="26" l="1"/>
  <c r="M318" i="26"/>
  <c r="O318" i="26" l="1"/>
  <c r="M319" i="26"/>
  <c r="O319" i="26" l="1"/>
  <c r="M320" i="26"/>
  <c r="O320" i="26" l="1"/>
  <c r="M321" i="26"/>
  <c r="O321" i="26" l="1"/>
  <c r="M322" i="26"/>
  <c r="O322" i="26" l="1"/>
  <c r="M323" i="26"/>
  <c r="O323" i="26" l="1"/>
  <c r="M324" i="26"/>
  <c r="O324" i="26" l="1"/>
  <c r="M325" i="26"/>
  <c r="O325" i="26" l="1"/>
  <c r="M326" i="26"/>
  <c r="O326" i="26" l="1"/>
  <c r="M327" i="26"/>
  <c r="O327" i="26" l="1"/>
  <c r="M328" i="26"/>
  <c r="O328" i="26" l="1"/>
  <c r="M329" i="26"/>
  <c r="O329" i="26" l="1"/>
  <c r="M330" i="26"/>
  <c r="O330" i="26" l="1"/>
  <c r="M331" i="26"/>
  <c r="O331" i="26" l="1"/>
  <c r="M332" i="26"/>
  <c r="O332" i="26" l="1"/>
  <c r="M333" i="26"/>
  <c r="O333" i="26" l="1"/>
  <c r="M334" i="26"/>
  <c r="O334" i="26" l="1"/>
  <c r="M335" i="26"/>
  <c r="O335" i="26" l="1"/>
  <c r="M336" i="26"/>
  <c r="O336" i="26" l="1"/>
  <c r="M337" i="26"/>
  <c r="O337" i="26" l="1"/>
  <c r="M338" i="26"/>
  <c r="O338" i="26" l="1"/>
  <c r="M339" i="26"/>
  <c r="O339" i="26" l="1"/>
  <c r="M340" i="26"/>
  <c r="O340" i="26" l="1"/>
  <c r="M341" i="26"/>
  <c r="O341" i="26" l="1"/>
  <c r="M342" i="26"/>
  <c r="O342" i="26" l="1"/>
  <c r="M343" i="26"/>
  <c r="O343" i="26" l="1"/>
  <c r="M344" i="26"/>
  <c r="O344" i="26" l="1"/>
  <c r="M345" i="26"/>
  <c r="O345" i="26" l="1"/>
  <c r="M346" i="26"/>
  <c r="O346" i="26" l="1"/>
  <c r="M347" i="26"/>
  <c r="O347" i="26" l="1"/>
  <c r="M348" i="26"/>
  <c r="O348" i="26" l="1"/>
  <c r="M349" i="26"/>
  <c r="O349" i="26" l="1"/>
  <c r="M350" i="26"/>
  <c r="O350" i="26" l="1"/>
  <c r="M351" i="26"/>
  <c r="O351" i="26" l="1"/>
  <c r="M352" i="26"/>
  <c r="O352" i="26" l="1"/>
  <c r="M353" i="26"/>
  <c r="O353" i="26" l="1"/>
  <c r="M354" i="26"/>
  <c r="O354" i="26" l="1"/>
  <c r="M355" i="26"/>
  <c r="O355" i="26" l="1"/>
  <c r="M356" i="26"/>
  <c r="O356" i="26" l="1"/>
  <c r="M357" i="26"/>
  <c r="O357" i="26" l="1"/>
  <c r="M358" i="26"/>
  <c r="O358" i="26" l="1"/>
  <c r="M359" i="26"/>
  <c r="O359" i="26" l="1"/>
  <c r="M360" i="26"/>
  <c r="O360" i="26" l="1"/>
  <c r="M361" i="26"/>
  <c r="O361" i="26" l="1"/>
  <c r="M362" i="26"/>
  <c r="O362" i="26" l="1"/>
  <c r="M363" i="26"/>
  <c r="O363" i="26" l="1"/>
  <c r="M364" i="26"/>
  <c r="O364" i="26" l="1"/>
  <c r="M365" i="26"/>
  <c r="O365" i="26" l="1"/>
  <c r="M366" i="26"/>
  <c r="O366" i="26" l="1"/>
  <c r="M367" i="26"/>
  <c r="O367" i="26" l="1"/>
  <c r="M368" i="26"/>
  <c r="O368" i="26" l="1"/>
  <c r="M369" i="26"/>
  <c r="O369" i="26" l="1"/>
  <c r="M370" i="26"/>
  <c r="O370" i="26" l="1"/>
  <c r="M371" i="26"/>
  <c r="O371" i="26" l="1"/>
  <c r="M372" i="26"/>
  <c r="O372" i="26" l="1"/>
  <c r="M373" i="26"/>
  <c r="O373" i="26" l="1"/>
  <c r="M374" i="26"/>
  <c r="O374" i="26" l="1"/>
  <c r="M375" i="26"/>
  <c r="O375" i="26" l="1"/>
  <c r="M376" i="26"/>
  <c r="O376" i="26" l="1"/>
  <c r="M377" i="26"/>
  <c r="O377" i="26" l="1"/>
  <c r="M378" i="26"/>
  <c r="O378" i="26" l="1"/>
  <c r="M379" i="26"/>
  <c r="O379" i="26" l="1"/>
  <c r="M380" i="26"/>
  <c r="O380" i="26" l="1"/>
  <c r="M381" i="26"/>
  <c r="O381" i="26" l="1"/>
  <c r="M382" i="26"/>
  <c r="O382" i="26" l="1"/>
  <c r="M383" i="26"/>
  <c r="O383" i="26" l="1"/>
  <c r="M384" i="26"/>
  <c r="O384" i="26" l="1"/>
  <c r="M385" i="26"/>
  <c r="O385" i="26" l="1"/>
  <c r="M386" i="26"/>
  <c r="O386" i="26" l="1"/>
  <c r="M387" i="26"/>
  <c r="O387" i="26" l="1"/>
  <c r="M388" i="26"/>
  <c r="O388" i="26" l="1"/>
  <c r="M389" i="26"/>
  <c r="O389" i="26" l="1"/>
  <c r="M390" i="26"/>
  <c r="O390" i="26" l="1"/>
  <c r="M391" i="26"/>
  <c r="O391" i="26" l="1"/>
  <c r="M392" i="26"/>
  <c r="O392" i="26" l="1"/>
  <c r="M393" i="26"/>
  <c r="O393" i="26" l="1"/>
  <c r="M394" i="26"/>
  <c r="O394" i="26" l="1"/>
  <c r="M395" i="26"/>
  <c r="O395" i="26" l="1"/>
  <c r="M396" i="26"/>
  <c r="O396" i="26" l="1"/>
  <c r="M397" i="26"/>
  <c r="O397" i="26" l="1"/>
  <c r="M398" i="26"/>
  <c r="O398" i="26" l="1"/>
  <c r="M399" i="26"/>
  <c r="O399" i="26" l="1"/>
  <c r="M400" i="26"/>
  <c r="O400" i="26" l="1"/>
  <c r="M401" i="26"/>
  <c r="O401" i="26" l="1"/>
  <c r="M402" i="26"/>
  <c r="O402" i="26" l="1"/>
  <c r="M403" i="26"/>
  <c r="O403" i="26" l="1"/>
  <c r="M404" i="26"/>
  <c r="O404" i="26" l="1"/>
  <c r="M405" i="26"/>
  <c r="O405" i="26" l="1"/>
  <c r="M406" i="26"/>
  <c r="O406" i="26" l="1"/>
  <c r="M407" i="26"/>
  <c r="O407" i="26" l="1"/>
  <c r="M408" i="26"/>
  <c r="O408" i="26" l="1"/>
  <c r="M409" i="26"/>
  <c r="O409" i="26" l="1"/>
  <c r="M410" i="26"/>
  <c r="O410" i="26" l="1"/>
  <c r="M411" i="26"/>
  <c r="O411" i="26" l="1"/>
  <c r="M412" i="26"/>
  <c r="O412" i="26" l="1"/>
  <c r="M413" i="26"/>
  <c r="O413" i="26" l="1"/>
  <c r="M414" i="26"/>
  <c r="O414" i="26" l="1"/>
  <c r="M415" i="26"/>
  <c r="O415" i="26" l="1"/>
  <c r="M416" i="26"/>
  <c r="O416" i="26" l="1"/>
  <c r="M417" i="26"/>
  <c r="O417" i="26" l="1"/>
  <c r="M418" i="26"/>
  <c r="O418" i="26" l="1"/>
  <c r="M419" i="26"/>
  <c r="O419" i="26" l="1"/>
  <c r="M420" i="26"/>
  <c r="O420" i="26" l="1"/>
  <c r="M421" i="26"/>
  <c r="O421" i="26" l="1"/>
  <c r="M422" i="26"/>
  <c r="O422" i="26" l="1"/>
  <c r="M423" i="26"/>
  <c r="O423" i="26" l="1"/>
  <c r="M424" i="26"/>
  <c r="O424" i="26" l="1"/>
  <c r="M425" i="26"/>
  <c r="O425" i="26" l="1"/>
  <c r="M426" i="26"/>
  <c r="O426" i="26" l="1"/>
  <c r="M427" i="26"/>
  <c r="O427" i="26" l="1"/>
  <c r="M428" i="26"/>
  <c r="O428" i="26" l="1"/>
  <c r="M429" i="26"/>
  <c r="O429" i="26" l="1"/>
  <c r="M430" i="26"/>
  <c r="O430" i="26" l="1"/>
  <c r="M431" i="26"/>
  <c r="O431" i="26" l="1"/>
  <c r="M432" i="26"/>
  <c r="O432" i="26" l="1"/>
  <c r="M433" i="26"/>
  <c r="O433" i="26" l="1"/>
  <c r="M434" i="26"/>
  <c r="O434" i="26" l="1"/>
  <c r="M435" i="26"/>
  <c r="O435" i="26" l="1"/>
  <c r="M436" i="26"/>
  <c r="O436" i="26" l="1"/>
  <c r="M437" i="26"/>
  <c r="O437" i="26" l="1"/>
  <c r="M438" i="26"/>
  <c r="O438" i="26" l="1"/>
  <c r="M439" i="26"/>
  <c r="O439" i="26" l="1"/>
  <c r="M440" i="26"/>
  <c r="O440" i="26" l="1"/>
  <c r="M441" i="26"/>
  <c r="O441" i="26" l="1"/>
  <c r="M442" i="26"/>
  <c r="O442" i="26" l="1"/>
  <c r="M443" i="26"/>
  <c r="O443" i="26" l="1"/>
  <c r="M444" i="26"/>
  <c r="O444" i="26" l="1"/>
  <c r="M445" i="26"/>
  <c r="O445" i="26" l="1"/>
  <c r="M446" i="26"/>
  <c r="O446" i="26" l="1"/>
  <c r="M447" i="26"/>
  <c r="O447" i="26" l="1"/>
  <c r="M448" i="26"/>
  <c r="O448" i="26" l="1"/>
  <c r="M449" i="26"/>
  <c r="O449" i="26" l="1"/>
  <c r="M450" i="26"/>
  <c r="O450" i="26" l="1"/>
  <c r="M451" i="26"/>
  <c r="O451" i="26" l="1"/>
  <c r="M452" i="26"/>
  <c r="O452" i="26" l="1"/>
  <c r="M453" i="26"/>
  <c r="O453" i="26" l="1"/>
  <c r="M454" i="26"/>
  <c r="O454" i="26" l="1"/>
  <c r="M455" i="26"/>
  <c r="O455" i="26" l="1"/>
  <c r="M456" i="26"/>
  <c r="O456" i="26" l="1"/>
  <c r="M457" i="26"/>
  <c r="O457" i="26" l="1"/>
  <c r="M458" i="26"/>
  <c r="O458" i="26" l="1"/>
  <c r="M459" i="26"/>
  <c r="O459" i="26" l="1"/>
  <c r="M460" i="26"/>
  <c r="O460" i="26" l="1"/>
  <c r="M461" i="26"/>
  <c r="O461" i="26" l="1"/>
  <c r="M462" i="26"/>
  <c r="O462" i="26" l="1"/>
  <c r="M463" i="26"/>
  <c r="O463" i="26" l="1"/>
  <c r="M464" i="26"/>
  <c r="O464" i="26" l="1"/>
  <c r="M465" i="26"/>
  <c r="O465" i="26" l="1"/>
  <c r="M466" i="26"/>
  <c r="O466" i="26" l="1"/>
  <c r="M467" i="26"/>
  <c r="O467" i="26" l="1"/>
  <c r="M468" i="26"/>
  <c r="O468" i="26" l="1"/>
  <c r="M469" i="26"/>
  <c r="O469" i="26" l="1"/>
  <c r="M470" i="26"/>
  <c r="O470" i="26" l="1"/>
  <c r="M471" i="26"/>
  <c r="O471" i="26" l="1"/>
  <c r="M472" i="26"/>
  <c r="O472" i="26" l="1"/>
  <c r="M473" i="26"/>
  <c r="O473" i="26" l="1"/>
  <c r="M474" i="26"/>
  <c r="O474" i="26" l="1"/>
  <c r="M475" i="26"/>
  <c r="O475" i="26" l="1"/>
  <c r="M476" i="26"/>
  <c r="O476" i="26" l="1"/>
  <c r="M477" i="26"/>
  <c r="O477" i="26" l="1"/>
  <c r="M478" i="26"/>
  <c r="O478" i="26" l="1"/>
  <c r="M479" i="26"/>
  <c r="O479" i="26" l="1"/>
  <c r="M480" i="26"/>
  <c r="O480" i="26" l="1"/>
  <c r="M481" i="26"/>
  <c r="O481" i="26" l="1"/>
  <c r="M482" i="26"/>
  <c r="O482" i="26" l="1"/>
  <c r="M483" i="26"/>
  <c r="O483" i="26" l="1"/>
  <c r="M484" i="26"/>
  <c r="O484" i="26" l="1"/>
  <c r="M485" i="26"/>
  <c r="O485" i="26" l="1"/>
  <c r="M486" i="26"/>
  <c r="O486" i="26" l="1"/>
  <c r="M487" i="26"/>
  <c r="O487" i="26" l="1"/>
  <c r="M488" i="26"/>
  <c r="O488" i="26" l="1"/>
  <c r="M489" i="26"/>
  <c r="O489" i="26" l="1"/>
  <c r="M490" i="26"/>
  <c r="O490" i="26" l="1"/>
  <c r="M491" i="26"/>
  <c r="O491" i="26" l="1"/>
  <c r="M492" i="26"/>
  <c r="O492" i="26" l="1"/>
  <c r="M493" i="26"/>
  <c r="O493" i="26" l="1"/>
  <c r="M494" i="26"/>
  <c r="O494" i="26" l="1"/>
  <c r="M495" i="26"/>
  <c r="O495" i="26" l="1"/>
  <c r="M496" i="26"/>
  <c r="O496" i="26" l="1"/>
  <c r="M497" i="26"/>
  <c r="O497" i="26" l="1"/>
  <c r="M498" i="26"/>
  <c r="O498" i="26" l="1"/>
  <c r="M499" i="26"/>
  <c r="O499" i="26" l="1"/>
  <c r="M500" i="26"/>
  <c r="O500" i="26" l="1"/>
  <c r="M501" i="26"/>
  <c r="O501" i="26" l="1"/>
  <c r="M502" i="26"/>
  <c r="O502" i="26" l="1"/>
  <c r="M503" i="26"/>
  <c r="O503" i="26" l="1"/>
  <c r="M504" i="26"/>
  <c r="O504" i="26" l="1"/>
  <c r="M505" i="26"/>
  <c r="O505" i="26" l="1"/>
  <c r="M506" i="26"/>
  <c r="O506" i="26" l="1"/>
  <c r="M507" i="26"/>
  <c r="O507" i="26" l="1"/>
  <c r="M508" i="26"/>
  <c r="O508" i="26" l="1"/>
  <c r="M509" i="26"/>
  <c r="O509" i="26" l="1"/>
  <c r="M510" i="26"/>
  <c r="O510" i="26" l="1"/>
  <c r="M511" i="26"/>
  <c r="O511" i="26" l="1"/>
  <c r="M512" i="26"/>
  <c r="O512" i="26" l="1"/>
  <c r="M513" i="26"/>
  <c r="O513" i="26" l="1"/>
  <c r="M514" i="26"/>
  <c r="O514" i="26" l="1"/>
  <c r="M515" i="26"/>
  <c r="O515" i="26" l="1"/>
  <c r="M516" i="26"/>
  <c r="O516" i="26" l="1"/>
  <c r="M517" i="26"/>
  <c r="O517" i="26" l="1"/>
  <c r="M518" i="26"/>
  <c r="O518" i="26" l="1"/>
  <c r="M519" i="26"/>
  <c r="O519" i="26" l="1"/>
  <c r="M520" i="26"/>
  <c r="O520" i="26" l="1"/>
  <c r="M521" i="26"/>
  <c r="O521" i="26" l="1"/>
  <c r="M522" i="26"/>
  <c r="O522" i="26" l="1"/>
  <c r="M523" i="26"/>
  <c r="O523" i="26" l="1"/>
  <c r="M524" i="26"/>
  <c r="O524" i="26" l="1"/>
  <c r="M525" i="26"/>
  <c r="O525" i="26" l="1"/>
  <c r="M526" i="26"/>
  <c r="O526" i="26" l="1"/>
  <c r="M527" i="26"/>
  <c r="O527" i="26" l="1"/>
  <c r="M528" i="26"/>
  <c r="O528" i="26" l="1"/>
  <c r="M529" i="26"/>
  <c r="O529" i="26" l="1"/>
  <c r="M530" i="26"/>
  <c r="O530" i="26" l="1"/>
  <c r="M531" i="26"/>
  <c r="O531" i="26" l="1"/>
  <c r="M532" i="26"/>
  <c r="O532" i="26" l="1"/>
  <c r="M533" i="26"/>
  <c r="O533" i="26" l="1"/>
  <c r="M534" i="26"/>
  <c r="O534" i="26" l="1"/>
  <c r="M535" i="26"/>
  <c r="O535" i="26" l="1"/>
  <c r="M536" i="26"/>
  <c r="O536" i="26" l="1"/>
  <c r="M537" i="26"/>
  <c r="O537" i="26" l="1"/>
  <c r="M538" i="26"/>
  <c r="O538" i="26" l="1"/>
  <c r="M539" i="26"/>
  <c r="O539" i="26" l="1"/>
  <c r="M540" i="26"/>
  <c r="O540" i="26" l="1"/>
  <c r="M541" i="26"/>
  <c r="O541" i="26" l="1"/>
  <c r="M542" i="26"/>
  <c r="O542" i="26" l="1"/>
  <c r="M543" i="26"/>
  <c r="O543" i="26" l="1"/>
  <c r="M544" i="26"/>
  <c r="O544" i="26" l="1"/>
  <c r="M545" i="26"/>
  <c r="O545" i="26" l="1"/>
  <c r="M546" i="26"/>
  <c r="O546" i="26" l="1"/>
  <c r="M547" i="26"/>
  <c r="O547" i="26" l="1"/>
  <c r="M548" i="26"/>
  <c r="O548" i="26" l="1"/>
  <c r="M549" i="26"/>
  <c r="O549" i="26" l="1"/>
  <c r="M550" i="26"/>
  <c r="O550" i="26" l="1"/>
  <c r="M551" i="26"/>
  <c r="O551" i="26" l="1"/>
  <c r="M552" i="26"/>
  <c r="O552" i="26" l="1"/>
  <c r="M553" i="26"/>
  <c r="O553" i="26" l="1"/>
  <c r="M554" i="26"/>
  <c r="O554" i="26" l="1"/>
  <c r="M555" i="26"/>
  <c r="O555" i="26" l="1"/>
  <c r="M556" i="26"/>
  <c r="O556" i="26" l="1"/>
  <c r="M557" i="26"/>
  <c r="O557" i="26" l="1"/>
  <c r="M558" i="26"/>
  <c r="O558" i="26" l="1"/>
  <c r="M559" i="26"/>
  <c r="O559" i="26" l="1"/>
  <c r="M560" i="26"/>
  <c r="O560" i="26" l="1"/>
  <c r="M561" i="26"/>
  <c r="O561" i="26" l="1"/>
  <c r="M562" i="26"/>
  <c r="O562" i="26" l="1"/>
  <c r="M563" i="26"/>
  <c r="O563" i="26" l="1"/>
  <c r="M564" i="26"/>
  <c r="O564" i="26" l="1"/>
  <c r="M565" i="26"/>
  <c r="O565" i="26" l="1"/>
  <c r="M566" i="26"/>
  <c r="O566" i="26" l="1"/>
  <c r="M567" i="26"/>
  <c r="O567" i="26" l="1"/>
  <c r="M568" i="26"/>
  <c r="O568" i="26" l="1"/>
  <c r="M569" i="26"/>
  <c r="O569" i="26" l="1"/>
  <c r="M570" i="26"/>
  <c r="O570" i="26" l="1"/>
  <c r="M571" i="26"/>
  <c r="O571" i="26" l="1"/>
  <c r="M572" i="26"/>
  <c r="O572" i="26" l="1"/>
  <c r="M573" i="26"/>
  <c r="O573" i="26" l="1"/>
  <c r="M574" i="26"/>
  <c r="O574" i="26" l="1"/>
  <c r="M575" i="26"/>
  <c r="O575" i="26" l="1"/>
  <c r="M576" i="26"/>
  <c r="O576" i="26" l="1"/>
  <c r="M577" i="26"/>
  <c r="O577" i="26" l="1"/>
  <c r="M578" i="26"/>
  <c r="O578" i="26" l="1"/>
  <c r="M579" i="26"/>
  <c r="O579" i="26" l="1"/>
  <c r="M580" i="26"/>
  <c r="O580" i="26" l="1"/>
  <c r="M581" i="26"/>
  <c r="O581" i="26" l="1"/>
  <c r="M582" i="26"/>
  <c r="O582" i="26" l="1"/>
  <c r="M583" i="26"/>
  <c r="O583" i="26" l="1"/>
  <c r="M584" i="26"/>
  <c r="O584" i="26" l="1"/>
  <c r="M585" i="26"/>
  <c r="O585" i="26" l="1"/>
  <c r="M586" i="26"/>
  <c r="O586" i="26" l="1"/>
  <c r="M587" i="26"/>
  <c r="O587" i="26" l="1"/>
  <c r="M588" i="26"/>
  <c r="O588" i="26" l="1"/>
  <c r="M589" i="26"/>
  <c r="O589" i="26" l="1"/>
  <c r="M590" i="26"/>
  <c r="O590" i="26" l="1"/>
  <c r="M591" i="26"/>
  <c r="O591" i="26" l="1"/>
  <c r="M592" i="26"/>
  <c r="O592" i="26" l="1"/>
  <c r="M593" i="26"/>
  <c r="O593" i="26" l="1"/>
  <c r="M594" i="26"/>
  <c r="O594" i="26" l="1"/>
  <c r="M595" i="26"/>
  <c r="O595" i="26" l="1"/>
  <c r="M596" i="26"/>
  <c r="O596" i="26" l="1"/>
  <c r="M597" i="26"/>
  <c r="O597" i="26" l="1"/>
  <c r="M598" i="26"/>
  <c r="O598" i="26" l="1"/>
  <c r="M599" i="26"/>
  <c r="O599" i="26" l="1"/>
  <c r="M600" i="26"/>
  <c r="O600" i="26" l="1"/>
  <c r="M601" i="26"/>
  <c r="O601" i="26" l="1"/>
  <c r="M602" i="26"/>
  <c r="O602" i="26" l="1"/>
  <c r="M603" i="26"/>
  <c r="O603" i="26" l="1"/>
  <c r="M604" i="26"/>
  <c r="O604" i="26" l="1"/>
  <c r="M605" i="26"/>
  <c r="O605" i="26" l="1"/>
  <c r="M606" i="26"/>
  <c r="O606" i="26" l="1"/>
  <c r="M607" i="26"/>
  <c r="O607" i="26" l="1"/>
  <c r="M608" i="26"/>
  <c r="O608" i="26" l="1"/>
  <c r="M609" i="26"/>
  <c r="O609" i="26" l="1"/>
  <c r="M610" i="26"/>
  <c r="O610" i="26" l="1"/>
  <c r="M611" i="26"/>
  <c r="O611" i="26" l="1"/>
  <c r="M612" i="26"/>
  <c r="O612" i="26" l="1"/>
  <c r="M613" i="26"/>
  <c r="O613" i="26" l="1"/>
  <c r="M614" i="26"/>
  <c r="O614" i="26" l="1"/>
  <c r="M615" i="26"/>
  <c r="O615" i="26" l="1"/>
  <c r="M616" i="26"/>
  <c r="O616" i="26" l="1"/>
  <c r="M617" i="26"/>
  <c r="O617" i="26" l="1"/>
  <c r="M618" i="26"/>
  <c r="O618" i="26" l="1"/>
  <c r="M619" i="26"/>
  <c r="O619" i="26" l="1"/>
  <c r="M620" i="26"/>
  <c r="O620" i="26" l="1"/>
  <c r="M621" i="26"/>
  <c r="O621" i="26" l="1"/>
  <c r="M622" i="26"/>
  <c r="O622" i="26" l="1"/>
  <c r="M623" i="26"/>
  <c r="O623" i="26" l="1"/>
  <c r="M624" i="26"/>
  <c r="O624" i="26" l="1"/>
  <c r="M625" i="26"/>
  <c r="O625" i="26" l="1"/>
  <c r="M626" i="26"/>
  <c r="O626" i="26" l="1"/>
  <c r="M627" i="26"/>
  <c r="O627" i="26" l="1"/>
  <c r="M628" i="26"/>
  <c r="O628" i="26" l="1"/>
  <c r="M629" i="26"/>
  <c r="O629" i="26" l="1"/>
  <c r="M630" i="26"/>
  <c r="O630" i="26" l="1"/>
  <c r="M631" i="26"/>
  <c r="O631" i="26" l="1"/>
  <c r="M632" i="26"/>
  <c r="O632" i="26" l="1"/>
  <c r="M633" i="26"/>
  <c r="O633" i="26" l="1"/>
  <c r="M634" i="26"/>
  <c r="O634" i="26" l="1"/>
  <c r="M635" i="26"/>
  <c r="O635" i="26" l="1"/>
  <c r="M636" i="26"/>
  <c r="O636" i="26" l="1"/>
  <c r="M637" i="26"/>
  <c r="O637" i="26" l="1"/>
  <c r="M638" i="26"/>
  <c r="O638" i="26" l="1"/>
  <c r="M639" i="26"/>
  <c r="O639" i="26" l="1"/>
  <c r="M640" i="26"/>
  <c r="O640" i="26" l="1"/>
  <c r="M641" i="26"/>
  <c r="O641" i="26" l="1"/>
  <c r="M642" i="26"/>
  <c r="O642" i="26" l="1"/>
  <c r="M643" i="26"/>
  <c r="O643" i="26" l="1"/>
  <c r="M644" i="26"/>
  <c r="O644" i="26" l="1"/>
  <c r="M645" i="26"/>
  <c r="O645" i="26" l="1"/>
  <c r="M646" i="26"/>
  <c r="O646" i="26" l="1"/>
  <c r="M647" i="26"/>
  <c r="O647" i="26" l="1"/>
  <c r="M648" i="26"/>
  <c r="O648" i="26" l="1"/>
  <c r="M649" i="26"/>
  <c r="O649" i="26" l="1"/>
  <c r="M650" i="26"/>
  <c r="O650" i="26" l="1"/>
  <c r="M651" i="26"/>
  <c r="O651" i="26" l="1"/>
  <c r="M652" i="26"/>
  <c r="O652" i="26" l="1"/>
  <c r="M653" i="26"/>
  <c r="O653" i="26" l="1"/>
  <c r="M654" i="26"/>
  <c r="O654" i="26" l="1"/>
  <c r="M655" i="26"/>
  <c r="O655" i="26" l="1"/>
  <c r="M656" i="26"/>
  <c r="O656" i="26" l="1"/>
  <c r="M657" i="26"/>
  <c r="O657" i="26" l="1"/>
  <c r="M658" i="26"/>
  <c r="O658" i="26" l="1"/>
  <c r="M659" i="26"/>
  <c r="O659" i="26" l="1"/>
  <c r="M660" i="26"/>
  <c r="O660" i="26" l="1"/>
  <c r="M661" i="26"/>
  <c r="O661" i="26" l="1"/>
  <c r="M662" i="26"/>
  <c r="O662" i="26" l="1"/>
  <c r="M663" i="26"/>
  <c r="O663" i="26" l="1"/>
  <c r="M664" i="26"/>
  <c r="O664" i="26" l="1"/>
  <c r="M665" i="26"/>
  <c r="O665" i="26" l="1"/>
  <c r="M666" i="26"/>
  <c r="O666" i="26" l="1"/>
  <c r="M667" i="26"/>
  <c r="O667" i="26" l="1"/>
  <c r="M668" i="26"/>
  <c r="O668" i="26" l="1"/>
  <c r="M669" i="26"/>
  <c r="O669" i="26" l="1"/>
  <c r="M670" i="26"/>
  <c r="O670" i="26" l="1"/>
  <c r="M671" i="26"/>
  <c r="O671" i="26" l="1"/>
  <c r="M672" i="26"/>
  <c r="O672" i="26" l="1"/>
  <c r="M673" i="26"/>
  <c r="O673" i="26" l="1"/>
  <c r="M674" i="26"/>
  <c r="O674" i="26" l="1"/>
  <c r="M675" i="26"/>
  <c r="O675" i="26" l="1"/>
  <c r="M676" i="26"/>
  <c r="O676" i="26" l="1"/>
  <c r="M677" i="26"/>
  <c r="O677" i="26" l="1"/>
  <c r="M678" i="26"/>
  <c r="O678" i="26" l="1"/>
  <c r="M679" i="26"/>
  <c r="O679" i="26" l="1"/>
  <c r="M680" i="26"/>
  <c r="O680" i="26" l="1"/>
  <c r="M681" i="26"/>
  <c r="O681" i="26" l="1"/>
  <c r="M682" i="26"/>
  <c r="O682" i="26" l="1"/>
  <c r="M683" i="26"/>
  <c r="O683" i="26" l="1"/>
  <c r="M684" i="26"/>
  <c r="O684" i="26" l="1"/>
  <c r="M685" i="26"/>
  <c r="O685" i="26" l="1"/>
  <c r="M686" i="26"/>
  <c r="O686" i="26" l="1"/>
  <c r="M687" i="26"/>
  <c r="O687" i="26" l="1"/>
  <c r="M688" i="26"/>
  <c r="O688" i="26" l="1"/>
  <c r="M689" i="26"/>
  <c r="O689" i="26" l="1"/>
  <c r="M690" i="26"/>
  <c r="O690" i="26" l="1"/>
  <c r="M691" i="26"/>
  <c r="O691" i="26" l="1"/>
  <c r="M692" i="26"/>
  <c r="O692" i="26" l="1"/>
  <c r="M693" i="26"/>
  <c r="O693" i="26" l="1"/>
  <c r="M694" i="26"/>
  <c r="O694" i="26" l="1"/>
  <c r="M695" i="26"/>
  <c r="O695" i="26" l="1"/>
  <c r="M696" i="26"/>
  <c r="O696" i="26" l="1"/>
  <c r="M697" i="26"/>
  <c r="O697" i="26" l="1"/>
  <c r="M698" i="26"/>
  <c r="O698" i="26" l="1"/>
  <c r="M699" i="26"/>
  <c r="O699" i="26" l="1"/>
  <c r="M700" i="26"/>
  <c r="O700" i="26" l="1"/>
  <c r="M701" i="26"/>
  <c r="O701" i="26" l="1"/>
  <c r="M702" i="26"/>
  <c r="O702" i="26" l="1"/>
  <c r="M703" i="26"/>
  <c r="O703" i="26" l="1"/>
  <c r="M704" i="26"/>
  <c r="O704" i="26" l="1"/>
  <c r="M705" i="26"/>
  <c r="O705" i="26" l="1"/>
  <c r="M706" i="26"/>
  <c r="O706" i="26" l="1"/>
  <c r="M707" i="26"/>
  <c r="O707" i="26" l="1"/>
  <c r="M708" i="26"/>
  <c r="O708" i="26" l="1"/>
  <c r="M709" i="26"/>
  <c r="O709" i="26" l="1"/>
  <c r="M710" i="26"/>
  <c r="O710" i="26" l="1"/>
  <c r="M711" i="26"/>
  <c r="O711" i="26" l="1"/>
  <c r="M712" i="26"/>
  <c r="O712" i="26" l="1"/>
  <c r="M713" i="26"/>
  <c r="O713" i="26" l="1"/>
  <c r="M714" i="26"/>
  <c r="O714" i="26" l="1"/>
  <c r="M715" i="26"/>
  <c r="O715" i="26" l="1"/>
  <c r="M716" i="26"/>
  <c r="O716" i="26" l="1"/>
  <c r="M717" i="26"/>
  <c r="O717" i="26" l="1"/>
  <c r="M718" i="26"/>
  <c r="O718" i="26" l="1"/>
  <c r="M719" i="26"/>
  <c r="O719" i="26" l="1"/>
  <c r="M720" i="26"/>
  <c r="O720" i="26" l="1"/>
  <c r="M721" i="26"/>
  <c r="O721" i="26" l="1"/>
  <c r="M722" i="26"/>
  <c r="O722" i="26" l="1"/>
  <c r="M723" i="26"/>
  <c r="O723" i="26" l="1"/>
  <c r="M724" i="26"/>
  <c r="O724" i="26" l="1"/>
  <c r="M725" i="26"/>
  <c r="O725" i="26" l="1"/>
  <c r="M726" i="26"/>
  <c r="O726" i="26" l="1"/>
  <c r="M727" i="26"/>
  <c r="O727" i="26" l="1"/>
  <c r="M728" i="26"/>
  <c r="O728" i="26" l="1"/>
  <c r="M729" i="26"/>
  <c r="O729" i="26" l="1"/>
  <c r="M730" i="26"/>
  <c r="O730" i="26" l="1"/>
  <c r="M731" i="26"/>
  <c r="O731" i="26" l="1"/>
  <c r="M732" i="26"/>
  <c r="O732" i="26" l="1"/>
  <c r="M733" i="26"/>
  <c r="O733" i="26" l="1"/>
  <c r="M734" i="26"/>
  <c r="O734" i="26" l="1"/>
  <c r="M735" i="26"/>
  <c r="O735" i="26" l="1"/>
  <c r="M736" i="26"/>
  <c r="O736" i="26" l="1"/>
  <c r="M737" i="26"/>
  <c r="O737" i="26" l="1"/>
  <c r="M738" i="26"/>
  <c r="O738" i="26" l="1"/>
  <c r="M739" i="26"/>
  <c r="O739" i="26" l="1"/>
  <c r="M740" i="26"/>
  <c r="O740" i="26" l="1"/>
  <c r="M741" i="26"/>
  <c r="O741" i="26" l="1"/>
  <c r="M742" i="26"/>
  <c r="O742" i="26" l="1"/>
  <c r="M743" i="26"/>
  <c r="O743" i="26" l="1"/>
  <c r="M744" i="26"/>
  <c r="O744" i="26" l="1"/>
  <c r="M745" i="26"/>
  <c r="O745" i="26" l="1"/>
  <c r="M746" i="26"/>
  <c r="O746" i="26" l="1"/>
  <c r="M747" i="26"/>
  <c r="O747" i="26" l="1"/>
  <c r="M748" i="26"/>
  <c r="O748" i="26" l="1"/>
  <c r="M749" i="26"/>
  <c r="O749" i="26" l="1"/>
  <c r="M750" i="26"/>
  <c r="O750" i="26" l="1"/>
  <c r="M751" i="26"/>
  <c r="O751" i="26" l="1"/>
  <c r="M752" i="26"/>
  <c r="O752" i="26" l="1"/>
  <c r="M753" i="26"/>
  <c r="O753" i="26" l="1"/>
  <c r="M754" i="26"/>
  <c r="O754" i="26" l="1"/>
  <c r="M755" i="26"/>
  <c r="O755" i="26" l="1"/>
  <c r="M756" i="26"/>
  <c r="O756" i="26" l="1"/>
  <c r="M757" i="26"/>
  <c r="O757" i="26" l="1"/>
  <c r="M758" i="26"/>
  <c r="O758" i="26" l="1"/>
  <c r="M759" i="26"/>
  <c r="O759" i="26" l="1"/>
  <c r="M760" i="26"/>
  <c r="O760" i="26" l="1"/>
  <c r="M761" i="26"/>
  <c r="O761" i="26" l="1"/>
  <c r="M762" i="26"/>
  <c r="O762" i="26" l="1"/>
  <c r="M763" i="26"/>
  <c r="O763" i="26" l="1"/>
  <c r="M764" i="26"/>
  <c r="O764" i="26" l="1"/>
  <c r="M765" i="26"/>
  <c r="O765" i="26" l="1"/>
  <c r="M766" i="26"/>
  <c r="O766" i="26" l="1"/>
  <c r="M767" i="26"/>
  <c r="O767" i="26" l="1"/>
  <c r="M768" i="26"/>
  <c r="O768" i="26" l="1"/>
  <c r="M769" i="26"/>
  <c r="O769" i="26" l="1"/>
  <c r="M770" i="26"/>
  <c r="O770" i="26" l="1"/>
  <c r="M771" i="26"/>
  <c r="O771" i="26" l="1"/>
  <c r="M772" i="26"/>
  <c r="O772" i="26" l="1"/>
  <c r="M773" i="26"/>
  <c r="O773" i="26" l="1"/>
  <c r="M774" i="26"/>
  <c r="O774" i="26" l="1"/>
  <c r="M775" i="26"/>
  <c r="O775" i="26" l="1"/>
  <c r="M776" i="26"/>
  <c r="O776" i="26" l="1"/>
  <c r="M777" i="26"/>
  <c r="O777" i="26" l="1"/>
  <c r="M778" i="26"/>
  <c r="O778" i="26" l="1"/>
  <c r="M779" i="26"/>
  <c r="O779" i="26" l="1"/>
  <c r="M780" i="26"/>
  <c r="O780" i="26" l="1"/>
  <c r="M781" i="26"/>
  <c r="O781" i="26" l="1"/>
  <c r="M782" i="26"/>
  <c r="O782" i="26" l="1"/>
  <c r="M783" i="26"/>
  <c r="O783" i="26" l="1"/>
  <c r="M784" i="26"/>
  <c r="O784" i="26" s="1"/>
  <c r="C6" i="26" s="1"/>
  <c r="E10" i="1" l="1"/>
  <c r="E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Harrison</author>
  </authors>
  <commentList>
    <comment ref="C11" authorId="0" shapeId="0" xr:uid="{5D44DD58-4980-4F3B-A9BA-5A892D3A1309}">
      <text>
        <r>
          <rPr>
            <b/>
            <sz val="9"/>
            <color indexed="81"/>
            <rFont val="Tahoma"/>
            <family val="2"/>
          </rPr>
          <t>Harrison:</t>
        </r>
        <r>
          <rPr>
            <sz val="9"/>
            <color indexed="81"/>
            <rFont val="Tahoma"/>
            <family val="2"/>
          </rPr>
          <t xml:space="preserve">
Use your pay stub to find out how much you actually pay in taxes, and if it differs then subtract the above value from the total actual taxes and enter the difference here.</t>
        </r>
      </text>
    </comment>
    <comment ref="D17" authorId="0" shapeId="0" xr:uid="{A483A3A2-F4B2-44BB-AFB4-4CADAA26D021}">
      <text>
        <r>
          <rPr>
            <b/>
            <sz val="9"/>
            <color indexed="81"/>
            <rFont val="Tahoma"/>
            <family val="2"/>
          </rPr>
          <t>Harrison:</t>
        </r>
        <r>
          <rPr>
            <sz val="9"/>
            <color indexed="81"/>
            <rFont val="Tahoma"/>
            <family val="2"/>
          </rPr>
          <t xml:space="preserve">
Additional spend - eg, advance debt payments, other savings, HSA contributions</t>
        </r>
      </text>
    </comment>
    <comment ref="F35" authorId="0" shapeId="0" xr:uid="{D6B314E8-B073-4CDE-96B7-333D2F0CC229}">
      <text>
        <r>
          <rPr>
            <b/>
            <sz val="9"/>
            <color indexed="81"/>
            <rFont val="Tahoma"/>
            <family val="2"/>
          </rPr>
          <t>Harrison:</t>
        </r>
        <r>
          <rPr>
            <sz val="9"/>
            <color indexed="81"/>
            <rFont val="Tahoma"/>
            <family val="2"/>
          </rPr>
          <t xml:space="preserve">
Make this the maximum that your company matches: eg, if they have a 5% match, enter 5%.</t>
        </r>
      </text>
    </comment>
  </commentList>
</comments>
</file>

<file path=xl/sharedStrings.xml><?xml version="1.0" encoding="utf-8"?>
<sst xmlns="http://schemas.openxmlformats.org/spreadsheetml/2006/main" count="1800" uniqueCount="635">
  <si>
    <t>Monthly Earnings</t>
  </si>
  <si>
    <t>Budget</t>
  </si>
  <si>
    <t>% of Salary</t>
  </si>
  <si>
    <t>Utilities</t>
  </si>
  <si>
    <t>Rent</t>
  </si>
  <si>
    <t>Monthly Budget</t>
  </si>
  <si>
    <t>Rec Types</t>
  </si>
  <si>
    <t>Domestic Equities </t>
  </si>
  <si>
    <t>Intl Equites </t>
  </si>
  <si>
    <t>EM Equities </t>
  </si>
  <si>
    <t>REITs </t>
  </si>
  <si>
    <t>Gov Bonds </t>
  </si>
  <si>
    <t>TIPs (later) </t>
  </si>
  <si>
    <t>Price</t>
  </si>
  <si>
    <t>Yearly Salary</t>
  </si>
  <si>
    <t>Investments</t>
  </si>
  <si>
    <t>Alts</t>
  </si>
  <si>
    <t>Reinvest Dividends?</t>
  </si>
  <si>
    <t>Yes</t>
  </si>
  <si>
    <t>Div Yield</t>
  </si>
  <si>
    <t>Savings</t>
  </si>
  <si>
    <t>Return Inputs</t>
  </si>
  <si>
    <t>Salary</t>
  </si>
  <si>
    <t>Total</t>
  </si>
  <si>
    <t>Life Changes</t>
  </si>
  <si>
    <t>Current Investments</t>
  </si>
  <si>
    <t>Promotion</t>
  </si>
  <si>
    <t>Year</t>
  </si>
  <si>
    <t>No</t>
  </si>
  <si>
    <t>Floating</t>
  </si>
  <si>
    <t>Fixed</t>
  </si>
  <si>
    <t>Savings Acct</t>
  </si>
  <si>
    <t>Rate of Return</t>
  </si>
  <si>
    <t>10 Scenarios</t>
  </si>
  <si>
    <t>Description</t>
  </si>
  <si>
    <t>Quantity</t>
  </si>
  <si>
    <t>VIG</t>
  </si>
  <si>
    <t>ESGV</t>
  </si>
  <si>
    <t>BLV</t>
  </si>
  <si>
    <t>VNQ</t>
  </si>
  <si>
    <t>VBK</t>
  </si>
  <si>
    <t>VTI</t>
  </si>
  <si>
    <t>VT</t>
  </si>
  <si>
    <t>Cash &amp; Cash Investments</t>
  </si>
  <si>
    <t>Ticker</t>
  </si>
  <si>
    <t>Goal Weight</t>
  </si>
  <si>
    <t>Account Weight</t>
  </si>
  <si>
    <t>Delta</t>
  </si>
  <si>
    <t>Buy 1 Share</t>
  </si>
  <si>
    <t>New Delta</t>
  </si>
  <si>
    <t>Value</t>
  </si>
  <si>
    <t>Allocation Alterations</t>
  </si>
  <si>
    <t>Reallocate To…</t>
  </si>
  <si>
    <t>Reallocate From…</t>
  </si>
  <si>
    <t>Reallocate X%</t>
  </si>
  <si>
    <t>Starting Allocation %</t>
  </si>
  <si>
    <t>Add</t>
  </si>
  <si>
    <t>Loss</t>
  </si>
  <si>
    <t>IAU</t>
  </si>
  <si>
    <t>Expenses</t>
  </si>
  <si>
    <t>Use this sheet to calculate monthly investment for DCA with optimal continuous rebalancing</t>
  </si>
  <si>
    <t>Monte Carlo</t>
  </si>
  <si>
    <t>Use this sheet to calculate approximate net worth using varied inputs over time</t>
  </si>
  <si>
    <t>Net Worth</t>
  </si>
  <si>
    <t>Checking</t>
  </si>
  <si>
    <t>Other</t>
  </si>
  <si>
    <t>Retirement</t>
  </si>
  <si>
    <t>Kids</t>
  </si>
  <si>
    <t>Recurring?</t>
  </si>
  <si>
    <t>Inheritance</t>
  </si>
  <si>
    <t>Allocation</t>
  </si>
  <si>
    <t>Inv. Allocation</t>
  </si>
  <si>
    <t>Inv. Value</t>
  </si>
  <si>
    <t>Income Less Major Expenses</t>
  </si>
  <si>
    <t>Yearly Returns</t>
  </si>
  <si>
    <t>Yearly Total</t>
  </si>
  <si>
    <t>Investment Basis</t>
  </si>
  <si>
    <t xml:space="preserve">    One Offs</t>
  </si>
  <si>
    <t xml:space="preserve">     Scenario 1</t>
  </si>
  <si>
    <t xml:space="preserve">     Scenario 2</t>
  </si>
  <si>
    <t xml:space="preserve">     Scenario 3</t>
  </si>
  <si>
    <t xml:space="preserve">     Scenario 4</t>
  </si>
  <si>
    <t xml:space="preserve">     Scenario 5</t>
  </si>
  <si>
    <t xml:space="preserve">     Scenario 6</t>
  </si>
  <si>
    <t xml:space="preserve">     Scenario 7</t>
  </si>
  <si>
    <t xml:space="preserve">     Scenario 8</t>
  </si>
  <si>
    <t xml:space="preserve">     Scenario 9</t>
  </si>
  <si>
    <t xml:space="preserve">     Scenario 10</t>
  </si>
  <si>
    <t>Current Allocation</t>
  </si>
  <si>
    <t>Yrly Inv Percentage</t>
  </si>
  <si>
    <t>Income/Expense</t>
  </si>
  <si>
    <t>Average Wealth</t>
  </si>
  <si>
    <t>Date</t>
  </si>
  <si>
    <t>Grand Total</t>
  </si>
  <si>
    <t>10k Trust Draw</t>
  </si>
  <si>
    <t>Equity</t>
  </si>
  <si>
    <t>Row Labels</t>
  </si>
  <si>
    <t>Acct</t>
  </si>
  <si>
    <t>Sum of Price</t>
  </si>
  <si>
    <t>Sum of Quantity</t>
  </si>
  <si>
    <t>Sum of Market Value</t>
  </si>
  <si>
    <t>Sum of Gain/Loss $</t>
  </si>
  <si>
    <t>Count of Description</t>
  </si>
  <si>
    <t>Investment</t>
  </si>
  <si>
    <t>Positions</t>
  </si>
  <si>
    <t>input</t>
  </si>
  <si>
    <t>Commodities</t>
  </si>
  <si>
    <t>Real Estate</t>
  </si>
  <si>
    <t>Main Categorization</t>
  </si>
  <si>
    <t>Current Wt</t>
  </si>
  <si>
    <t>Buy 1</t>
  </si>
  <si>
    <t>Qty</t>
  </si>
  <si>
    <t>Goal Wt</t>
  </si>
  <si>
    <t>Total Income</t>
  </si>
  <si>
    <t>Fixed Income</t>
  </si>
  <si>
    <t>Defunct Tracker</t>
  </si>
  <si>
    <t>Standing Cash</t>
  </si>
  <si>
    <t>Monthly Investment</t>
  </si>
  <si>
    <t>Total to Invest</t>
  </si>
  <si>
    <t>Categorization</t>
  </si>
  <si>
    <t>cate_Helper</t>
  </si>
  <si>
    <t>current</t>
  </si>
  <si>
    <t>for calc</t>
  </si>
  <si>
    <t>One-off Inv Percentage</t>
  </si>
  <si>
    <t>Debit</t>
  </si>
  <si>
    <t>Credit</t>
  </si>
  <si>
    <t>Category</t>
  </si>
  <si>
    <t>Investment Pivots</t>
  </si>
  <si>
    <t>Sum of Debit</t>
  </si>
  <si>
    <t>Input</t>
  </si>
  <si>
    <t>Calc</t>
  </si>
  <si>
    <t>Legend</t>
  </si>
  <si>
    <t>Venmo</t>
  </si>
  <si>
    <t>Average Spend</t>
  </si>
  <si>
    <t>Target Spend</t>
  </si>
  <si>
    <t>Savings Goals</t>
  </si>
  <si>
    <t>as of:</t>
  </si>
  <si>
    <t>Goal</t>
  </si>
  <si>
    <t>Frequency (yrs)</t>
  </si>
  <si>
    <t>Monthly Saving</t>
  </si>
  <si>
    <t>Start Date</t>
  </si>
  <si>
    <t>Fixed expenses required to live, work, and eat</t>
  </si>
  <si>
    <t>Cost ($/mo)</t>
  </si>
  <si>
    <t>Variable expenses desired for a fun, enjoyable life</t>
  </si>
  <si>
    <t>Groceries</t>
  </si>
  <si>
    <t>Roth 401k %</t>
  </si>
  <si>
    <t>401k %</t>
  </si>
  <si>
    <t>Roth 401k</t>
  </si>
  <si>
    <t>Transaction Date</t>
  </si>
  <si>
    <t>Posted Date</t>
  </si>
  <si>
    <t>Card No.</t>
  </si>
  <si>
    <t>Spend [Card 3]</t>
  </si>
  <si>
    <t>Total Spend</t>
  </si>
  <si>
    <t>Frequency</t>
  </si>
  <si>
    <t>Selection</t>
  </si>
  <si>
    <t>Annuity</t>
  </si>
  <si>
    <t>Perpetuity</t>
  </si>
  <si>
    <t>x</t>
  </si>
  <si>
    <t>[Date End]</t>
  </si>
  <si>
    <t>Lump Sum</t>
  </si>
  <si>
    <t>Nominal Value</t>
  </si>
  <si>
    <t>Real Value</t>
  </si>
  <si>
    <t>Disc Rate</t>
  </si>
  <si>
    <t>Parameters</t>
  </si>
  <si>
    <t>Volatility  σ</t>
  </si>
  <si>
    <t>Drift μ</t>
  </si>
  <si>
    <t>Time Step ∆t</t>
  </si>
  <si>
    <t>Initial Stock Price S0</t>
  </si>
  <si>
    <t>Time</t>
  </si>
  <si>
    <t>Drift</t>
  </si>
  <si>
    <t>Uncertainty</t>
  </si>
  <si>
    <t>Change</t>
  </si>
  <si>
    <t>Stock Price</t>
  </si>
  <si>
    <t>Stock Price Simulator</t>
  </si>
  <si>
    <t>Case 1</t>
  </si>
  <si>
    <t>Case 2</t>
  </si>
  <si>
    <t>Case 3</t>
  </si>
  <si>
    <t>Case 4</t>
  </si>
  <si>
    <t>Case 5</t>
  </si>
  <si>
    <t>Case 6</t>
  </si>
  <si>
    <t>Case 7</t>
  </si>
  <si>
    <t>Case 8</t>
  </si>
  <si>
    <t>Case 9</t>
  </si>
  <si>
    <t>Case 10</t>
  </si>
  <si>
    <t>Average</t>
  </si>
  <si>
    <t>Average Expected Price</t>
  </si>
  <si>
    <t>Geometric Brownian Motion</t>
  </si>
  <si>
    <t>Use this sheet to calculate a theoretical value of a stock using a GBM simulation.</t>
  </si>
  <si>
    <t>Cash Flow</t>
  </si>
  <si>
    <t>Disc. Rate</t>
  </si>
  <si>
    <t>PV</t>
  </si>
  <si>
    <t>NPV</t>
  </si>
  <si>
    <t xml:space="preserve"> </t>
  </si>
  <si>
    <t>Fund Name</t>
  </si>
  <si>
    <t>Annual Return</t>
  </si>
  <si>
    <t>Annual Variance of Returns</t>
  </si>
  <si>
    <t>Srandard Deviation of Returns</t>
  </si>
  <si>
    <t>Annual</t>
  </si>
  <si>
    <t>Fund</t>
  </si>
  <si>
    <t xml:space="preserve"> Return</t>
  </si>
  <si>
    <t>Weights</t>
  </si>
  <si>
    <t>Return</t>
  </si>
  <si>
    <t>Variance</t>
  </si>
  <si>
    <t>Standard Deviation</t>
  </si>
  <si>
    <t>Sharpe Ratio</t>
  </si>
  <si>
    <t>[ETF 1]</t>
  </si>
  <si>
    <t>[ETF 2]</t>
  </si>
  <si>
    <t>[ETF 3]</t>
  </si>
  <si>
    <t>[ETF 4]</t>
  </si>
  <si>
    <t>[ETF 5]</t>
  </si>
  <si>
    <t>[ETF 6]</t>
  </si>
  <si>
    <t>[ETF 7]</t>
  </si>
  <si>
    <t>[ETF 8]</t>
  </si>
  <si>
    <t>[ETF 9]</t>
  </si>
  <si>
    <t>[ETF 10]</t>
  </si>
  <si>
    <t>Period</t>
  </si>
  <si>
    <t>Average Return per Period</t>
  </si>
  <si>
    <t>Periods/Year</t>
  </si>
  <si>
    <t>Risk Free Rate</t>
  </si>
  <si>
    <t>Total Weights</t>
  </si>
  <si>
    <t>Portfolio Optimizer</t>
  </si>
  <si>
    <t>Covariance Matrix</t>
  </si>
  <si>
    <t>Max Weight</t>
  </si>
  <si>
    <t>Use this sheet to maximize the Sharpe Ratio of a theoretical portfolio</t>
  </si>
  <si>
    <t>Variance per Period</t>
  </si>
  <si>
    <t>Portfolio Rebalancer</t>
  </si>
  <si>
    <t>INPUTS</t>
  </si>
  <si>
    <t>OUTPUTS</t>
  </si>
  <si>
    <t>Standard deviation (annual)</t>
  </si>
  <si>
    <t>d1</t>
  </si>
  <si>
    <t>Maturity (in years)</t>
  </si>
  <si>
    <t>d2</t>
  </si>
  <si>
    <t>Risk-free rate (annual)</t>
  </si>
  <si>
    <t>N(d1)</t>
  </si>
  <si>
    <t>N(d2)</t>
  </si>
  <si>
    <t>Exercise price</t>
  </si>
  <si>
    <t>B/S call value</t>
  </si>
  <si>
    <t>Dividend yield (annual)</t>
  </si>
  <si>
    <t>B/S put value</t>
  </si>
  <si>
    <t>Delta Call</t>
  </si>
  <si>
    <t>Gamma</t>
  </si>
  <si>
    <t>Vega</t>
  </si>
  <si>
    <t>Theta</t>
  </si>
  <si>
    <t>Standard Deviation (annual)</t>
  </si>
  <si>
    <t>Maturity (years)</t>
  </si>
  <si>
    <t>Black-Scholes Model</t>
  </si>
  <si>
    <t>Use this model to calculate a theoretical value of an option</t>
  </si>
  <si>
    <t>Delta Put</t>
  </si>
  <si>
    <t>Elasticity Call</t>
  </si>
  <si>
    <t>Elasiticity Put</t>
  </si>
  <si>
    <t>Call option A</t>
  </si>
  <si>
    <t xml:space="preserve">       Call Values       </t>
  </si>
  <si>
    <t xml:space="preserve">   Profit or loss on each position</t>
  </si>
  <si>
    <t xml:space="preserve">Stock </t>
  </si>
  <si>
    <t>Call A</t>
  </si>
  <si>
    <t>Call B</t>
  </si>
  <si>
    <t>Delta Call A</t>
  </si>
  <si>
    <t>StepSize for graph</t>
  </si>
  <si>
    <t>Delta put A</t>
  </si>
  <si>
    <t>Gamma call &amp; put 1</t>
  </si>
  <si>
    <t>Call option B</t>
  </si>
  <si>
    <t>Delta Call B</t>
  </si>
  <si>
    <t>Delta put B</t>
  </si>
  <si>
    <t>Gamma call &amp; put 2</t>
  </si>
  <si>
    <t>Hedging inputs:</t>
  </si>
  <si>
    <t>Stock</t>
  </si>
  <si>
    <t>Hedge portfolio</t>
  </si>
  <si>
    <t>Shares of Stk</t>
  </si>
  <si>
    <t>Number of Call B</t>
  </si>
  <si>
    <t>Initial cost</t>
  </si>
  <si>
    <t>D match</t>
  </si>
  <si>
    <r>
      <t xml:space="preserve">D &amp; G </t>
    </r>
    <r>
      <rPr>
        <sz val="12"/>
        <color theme="1"/>
        <rFont val="Calibri"/>
        <family val="2"/>
        <scheme val="minor"/>
      </rPr>
      <t xml:space="preserve"> match</t>
    </r>
  </si>
  <si>
    <r>
      <t>D</t>
    </r>
    <r>
      <rPr>
        <sz val="12"/>
        <color theme="1"/>
        <rFont val="Calibri"/>
        <family val="2"/>
        <scheme val="minor"/>
      </rPr>
      <t xml:space="preserve"> match only</t>
    </r>
  </si>
  <si>
    <r>
      <t>D &amp; G</t>
    </r>
    <r>
      <rPr>
        <sz val="12"/>
        <color theme="1"/>
        <rFont val="Calibri"/>
        <family val="2"/>
        <scheme val="minor"/>
      </rPr>
      <t xml:space="preserve"> match</t>
    </r>
  </si>
  <si>
    <t>Gamma Hedge</t>
  </si>
  <si>
    <t>Sophisticated options strategy used to reduce an option position's exposure to large movements in the underlying security</t>
  </si>
  <si>
    <t/>
  </si>
  <si>
    <t>Quarterly</t>
  </si>
  <si>
    <t>(blank)</t>
  </si>
  <si>
    <t>Investment Acct 1</t>
  </si>
  <si>
    <t>Investment Acct 2</t>
  </si>
  <si>
    <t>Retirement Acct 1</t>
  </si>
  <si>
    <t>Yearly Income [Other]</t>
  </si>
  <si>
    <t>Card 1</t>
  </si>
  <si>
    <t>Card 2</t>
  </si>
  <si>
    <t>Investment Advice</t>
  </si>
  <si>
    <t>Input Expenses</t>
  </si>
  <si>
    <t xml:space="preserve">Use this sheet to input your common recurring expenses, monthly. </t>
  </si>
  <si>
    <t>Checking Account 1</t>
  </si>
  <si>
    <t>Checking Account 2</t>
  </si>
  <si>
    <t>Savings Account 1</t>
  </si>
  <si>
    <t>Savings Account 2</t>
  </si>
  <si>
    <t>Debt</t>
  </si>
  <si>
    <t>Loans</t>
  </si>
  <si>
    <t>Enter loans/mortgages/debt you currently owe.</t>
  </si>
  <si>
    <t>Principal</t>
  </si>
  <si>
    <t>Interest</t>
  </si>
  <si>
    <t>Loan</t>
  </si>
  <si>
    <t>Interest Rate</t>
  </si>
  <si>
    <t>Duration (Yrs)</t>
  </si>
  <si>
    <t>Estimated Payment</t>
  </si>
  <si>
    <t>Identifiers</t>
  </si>
  <si>
    <t>Credit Card 1</t>
  </si>
  <si>
    <t>Credit Card 2</t>
  </si>
  <si>
    <t>Retirement Acct 2</t>
  </si>
  <si>
    <t>Cash</t>
  </si>
  <si>
    <t>401k</t>
  </si>
  <si>
    <t xml:space="preserve">Use this sheet to input your major savings goals for the year. </t>
  </si>
  <si>
    <t>Spend [Card 1]</t>
  </si>
  <si>
    <t>Spend [Card 2]</t>
  </si>
  <si>
    <t>Spend Pivot 2</t>
  </si>
  <si>
    <t>Spend Pivot 1</t>
  </si>
  <si>
    <t>[Vacation 1]</t>
  </si>
  <si>
    <t>[Vacation 2]</t>
  </si>
  <si>
    <t>[Vacation 3]</t>
  </si>
  <si>
    <t>[Vacation 4]</t>
  </si>
  <si>
    <t>[Vacation 5]</t>
  </si>
  <si>
    <t>[Vacation 6]</t>
  </si>
  <si>
    <t>[Vacation 7]</t>
  </si>
  <si>
    <t>[Vacation 8]</t>
  </si>
  <si>
    <t>[Vacation 9]</t>
  </si>
  <si>
    <t>[Vacation 10</t>
  </si>
  <si>
    <t>[Item 1]</t>
  </si>
  <si>
    <t>[Item 2]</t>
  </si>
  <si>
    <t>[Item 3]</t>
  </si>
  <si>
    <t>[Item 4]</t>
  </si>
  <si>
    <t>[Item 5]</t>
  </si>
  <si>
    <t>[Item 6]</t>
  </si>
  <si>
    <t>[Item 7]</t>
  </si>
  <si>
    <t>[Item 8]</t>
  </si>
  <si>
    <t>[Item 9]</t>
  </si>
  <si>
    <t>[Item 10]</t>
  </si>
  <si>
    <t>Target Purchase Date</t>
  </si>
  <si>
    <t>[Variable Expense 1]</t>
  </si>
  <si>
    <t>[Variable Expense 2]</t>
  </si>
  <si>
    <t>[Variable Expense 3]</t>
  </si>
  <si>
    <t>[Variable Expense 4]</t>
  </si>
  <si>
    <t>[Variable Expense 5]</t>
  </si>
  <si>
    <t>[Variable Expense 6]</t>
  </si>
  <si>
    <t>[Variable Expense 7]</t>
  </si>
  <si>
    <t>[Variable Expense 8]</t>
  </si>
  <si>
    <t>[Variable Expense 9]</t>
  </si>
  <si>
    <t>[Variable Expense 10]</t>
  </si>
  <si>
    <t>[Fixed Expense 4]</t>
  </si>
  <si>
    <t>[Fixed Expense 5]</t>
  </si>
  <si>
    <t>[Fixed Expense 6]</t>
  </si>
  <si>
    <t>[Fixed Expense 7]</t>
  </si>
  <si>
    <t>[Fixed Expense 8]</t>
  </si>
  <si>
    <t>[Fixed Expense 9]</t>
  </si>
  <si>
    <t>[Fixed Expense 10]</t>
  </si>
  <si>
    <t>Long Term Bond ETF</t>
  </si>
  <si>
    <t>Current Weight</t>
  </si>
  <si>
    <t>Real Estate ETF</t>
  </si>
  <si>
    <t>Commodity ETF</t>
  </si>
  <si>
    <t>Small Cap Equity ETF</t>
  </si>
  <si>
    <t>US Equity ETF</t>
  </si>
  <si>
    <t>World Equity ETF</t>
  </si>
  <si>
    <t>Setup</t>
  </si>
  <si>
    <t>How to use this spreadsheet to improve your finances.</t>
  </si>
  <si>
    <t>Tax Rate</t>
  </si>
  <si>
    <t>Repayment In Progress</t>
  </si>
  <si>
    <t>Paid via Credit Card?</t>
  </si>
  <si>
    <t>Pizza</t>
  </si>
  <si>
    <t>Food</t>
  </si>
  <si>
    <t>Shoes</t>
  </si>
  <si>
    <t>Merchandise</t>
  </si>
  <si>
    <t>Movie</t>
  </si>
  <si>
    <t>Entertainment</t>
  </si>
  <si>
    <t>Expenses - Fixed</t>
  </si>
  <si>
    <t>Expenses - Variable</t>
  </si>
  <si>
    <t>Additional Allowed Spending</t>
  </si>
  <si>
    <t>Debt Payments</t>
  </si>
  <si>
    <t>From Other Sheet</t>
  </si>
  <si>
    <t>[Other Tax Items]</t>
  </si>
  <si>
    <t xml:space="preserve">Input your fixed expenses (things that are entirely necessary/you can't live without - eg rent, car payment, wifi, utilities, groceries, etc. </t>
  </si>
  <si>
    <t>Next, input your variable expenses (things you want to spend money on - eg, new clothes, spa treatments, dinners/date nights, etc).</t>
  </si>
  <si>
    <t xml:space="preserve">*Note that using the "paid via Credit Card" column will allow you to track your spending, by including these items in your spend analysis. </t>
  </si>
  <si>
    <t>Input Savings</t>
  </si>
  <si>
    <t>Recurring Purchases</t>
  </si>
  <si>
    <t>Eg vacations, flights, xmas gifts, etc.</t>
  </si>
  <si>
    <t>Eg car downpayment, bicycle, furniture, laptop - usually anything over $500</t>
  </si>
  <si>
    <t>Input your savings goals</t>
  </si>
  <si>
    <t>One-Time Purchases</t>
  </si>
  <si>
    <t>This allows you to enter major items/experiences you want to purchase, and set aside a bit of money each month. That way, your savings amount on the 'Summary' tab is pure savings.</t>
  </si>
  <si>
    <t>Input Debt</t>
  </si>
  <si>
    <t>Input all debt you currently have (mortgage, student loans, car loans)</t>
  </si>
  <si>
    <t>Note that you should pay off the highest-interest debt as soon as possble. Lower interest debt can wait - ideally, you want to pay off debt that is at a greater rate that you could receive via investments.</t>
  </si>
  <si>
    <t>Major Inputs</t>
  </si>
  <si>
    <t>*So if you average a 7% return in the stock market, you should pay off all debt that has an interest rate &gt;7%, but not worry about paying off debt below that rate of return.</t>
  </si>
  <si>
    <t>Summary Inputs</t>
  </si>
  <si>
    <t>Enter Salary</t>
  </si>
  <si>
    <t>This is your salary, pretax. I choose not to include my bonus in this number, as it is not guaranteed, and I like to use my bonus as a 'booster' to my finances (eg, spend some on fun stuff, save/invest the rest).</t>
  </si>
  <si>
    <t>Enter employer retirement contributions</t>
  </si>
  <si>
    <r>
      <t xml:space="preserve">You want to save </t>
    </r>
    <r>
      <rPr>
        <u/>
        <sz val="12"/>
        <color theme="1"/>
        <rFont val="Calibri"/>
        <family val="2"/>
        <scheme val="minor"/>
      </rPr>
      <t>at least</t>
    </r>
    <r>
      <rPr>
        <sz val="12"/>
        <color theme="1"/>
        <rFont val="Calibri"/>
        <family val="2"/>
        <scheme val="minor"/>
      </rPr>
      <t xml:space="preserve"> the employer match. This is essentially free money, so put this in whenever possible. Note that employer retirement accounts are often pre-tax, so they lower your tax burden.</t>
    </r>
  </si>
  <si>
    <t>Next, go to your employer retirement portal and ensure that the number in the portal and in this sheet match.</t>
  </si>
  <si>
    <t>Input your taxes</t>
  </si>
  <si>
    <t>Use your pay stub to find out how much you actually pay in taxes (as the above calculation in the sheet is only for federal taxes), then subtract the value that is calculated from the total actual taxes. Enter this number in 'Other Tax Items'.</t>
  </si>
  <si>
    <t>Create and fund your IRA</t>
  </si>
  <si>
    <t>An IRA (Roth or Traditional) takes post-tax dollars, and allows the investments to grow in a tax-deferred manner. So when you're retired (and your income is $0), you'll pay way less in taxes.</t>
  </si>
  <si>
    <t>If you make…</t>
  </si>
  <si>
    <t>&gt;$153,000</t>
  </si>
  <si>
    <t>&lt;$153,000</t>
  </si>
  <si>
    <t>Use Roth IRA</t>
  </si>
  <si>
    <t>Use Traditional IRA</t>
  </si>
  <si>
    <t>Post-Tax Contributions</t>
  </si>
  <si>
    <t>Pre-Tax Contributions</t>
  </si>
  <si>
    <r>
      <t xml:space="preserve">Best for </t>
    </r>
    <r>
      <rPr>
        <b/>
        <sz val="12"/>
        <color theme="1"/>
        <rFont val="Calibri"/>
        <family val="2"/>
        <scheme val="minor"/>
      </rPr>
      <t>higher</t>
    </r>
    <r>
      <rPr>
        <sz val="12"/>
        <color theme="1"/>
        <rFont val="Calibri"/>
        <family val="2"/>
        <scheme val="minor"/>
      </rPr>
      <t xml:space="preserve"> tax bracket when taking withdrawals</t>
    </r>
  </si>
  <si>
    <r>
      <t xml:space="preserve">Best for </t>
    </r>
    <r>
      <rPr>
        <b/>
        <sz val="12"/>
        <color theme="1"/>
        <rFont val="Calibri"/>
        <family val="2"/>
        <scheme val="minor"/>
      </rPr>
      <t>lower</t>
    </r>
    <r>
      <rPr>
        <sz val="12"/>
        <color theme="1"/>
        <rFont val="Calibri"/>
        <family val="2"/>
        <scheme val="minor"/>
      </rPr>
      <t xml:space="preserve"> tax bracket when taking withdrawals</t>
    </r>
  </si>
  <si>
    <t>Contributions grow tax-free and offer no immediate tax benefits</t>
  </si>
  <si>
    <t>Contributions grow tax-deferred and offer immediate tax benefits</t>
  </si>
  <si>
    <t>Max contribution/yr:</t>
  </si>
  <si>
    <t>Enter 'net worth' amounts</t>
  </si>
  <si>
    <t>Enter the amount in your checking account(s)</t>
  </si>
  <si>
    <t>Enter the amount in your savings account(s)</t>
  </si>
  <si>
    <t>Enter the amount in your investment account(s)</t>
  </si>
  <si>
    <t>Enter the amount in your retirement account(s) (through your employer portal)</t>
  </si>
  <si>
    <t>Enter the miscellaneous debts/assets</t>
  </si>
  <si>
    <t>Eg, credit cards, venmo/paypal account amounts, inheritances, trusts, etc.</t>
  </si>
  <si>
    <t>[optional]</t>
  </si>
  <si>
    <t>Spend Inputs</t>
  </si>
  <si>
    <t>Enter credit card spend</t>
  </si>
  <si>
    <t>This allows you to learn more about your spending habits, and analyze what you're spending money on, and if you're spending outside of your means.</t>
  </si>
  <si>
    <t>Spreadsheet Setup</t>
  </si>
  <si>
    <t>Finances Setup</t>
  </si>
  <si>
    <t>Open checking account</t>
  </si>
  <si>
    <t>Choose one that you like/that offers a good opening bonus. I usually just use the same providers as my savings account.</t>
  </si>
  <si>
    <t>Open high-yield savings account</t>
  </si>
  <si>
    <t>This allows you to earn money on your nest egg/emergency fund, rather than just letting it sit around.</t>
  </si>
  <si>
    <t>I personally use Citi Accelerate Savings</t>
  </si>
  <si>
    <t>I personally use Schwab Investor Checking, as its where I have my investment accounts.</t>
  </si>
  <si>
    <t>*Note: at the time of writing (Oct 2023), SoFi appears to have the best options for checking and savings accounts.</t>
  </si>
  <si>
    <t>Account Opening</t>
  </si>
  <si>
    <t>Open IRA</t>
  </si>
  <si>
    <t>Choose one that you like/that offers a good opening bonus. I usually just use the same providers as my IRA account.</t>
  </si>
  <si>
    <t>I personally use Schwab</t>
  </si>
  <si>
    <t>I personally use Schwab, as its where I have my IRA accounts.</t>
  </si>
  <si>
    <t>*Note: at the time of writing (Oct 2023), SoFi, Vanguard, JP Morgan, and TD Ameritrade appear to have the best options for IRA and investment accounts.</t>
  </si>
  <si>
    <t>Link your accounts</t>
  </si>
  <si>
    <t xml:space="preserve">Set it up so that you can easily send money between all of your accounts. </t>
  </si>
  <si>
    <t>Max contribution/mo:</t>
  </si>
  <si>
    <t>Ensure your paycheck goes into your checking</t>
  </si>
  <si>
    <t>Credit cards</t>
  </si>
  <si>
    <t>Set up autopay on your credit cards from your checking account</t>
  </si>
  <si>
    <t>Get at least one credit card, with good benefits. I would recommend getting 2: one cash back card, and one travel card.</t>
  </si>
  <si>
    <t>Cash Back</t>
  </si>
  <si>
    <t>Travel</t>
  </si>
  <si>
    <t>Gives you X% cash back on purchases, often varies by spend category. So if you spend a lot on food, get a Capital One Savor One. If you spend a lot on Groceries, Amex Blue Cash</t>
  </si>
  <si>
    <t>*Note: at the time of writing (Oct 2023), Wells Fargo Active Cash appears to be the best cash back card (as it morphs to your spending habits)</t>
  </si>
  <si>
    <t>Gives you points towards airfare on purchases, that can be transferred to airlines. If you always fly one airline, get their card (Delta Skymiles). If you fly a lot of airlines, get a general card (Chase Sapphire Preferred).</t>
  </si>
  <si>
    <t>*Note: at the time of writing (Oct 2023), Chase Sapphire Preferred appears to be the best travel card (as you can redeem points at a lot of airlines).</t>
  </si>
  <si>
    <t>*Note: don't open these cards all at once. Most cards have a 'bonus' offer that applies when you spend $X,XXX over a few months. Hitting this spend goal is crucial (can get you $1,000s of cash or points), so get a cash back card first and hit the limit, then get the travel card.</t>
  </si>
  <si>
    <t>I recommend keeping at least $10k in your checking account. This gives you a buffer in case you have a lot of credit card spend in one month, so you won't get hit with overdraft fees.</t>
  </si>
  <si>
    <t>Download your credit card spend data and enter in 'Spend' tab</t>
  </si>
  <si>
    <t>50/30/20 Rule</t>
  </si>
  <si>
    <t>This personal finance rule states that you should spend</t>
  </si>
  <si>
    <t>30% on wants (furniture, gifts, clothing, hobbies)</t>
  </si>
  <si>
    <t>50% of your salary on needs (rent, mortgage, debt payments, groceries etc)</t>
  </si>
  <si>
    <t>20% on saving/investing</t>
  </si>
  <si>
    <r>
      <t xml:space="preserve">If you are able to save/invest more than 20%: </t>
    </r>
    <r>
      <rPr>
        <b/>
        <sz val="12"/>
        <color theme="1"/>
        <rFont val="Calibri"/>
        <family val="2"/>
        <scheme val="minor"/>
      </rPr>
      <t>you should do this</t>
    </r>
    <r>
      <rPr>
        <sz val="12"/>
        <color theme="1"/>
        <rFont val="Calibri"/>
        <family val="2"/>
        <scheme val="minor"/>
      </rPr>
      <t xml:space="preserve">. Saving/investing more can increase your wealth massively, and the earlier you start, the more beneficial it is. </t>
    </r>
  </si>
  <si>
    <t>This is the idea that you should have 3 months of expenses in your savings at all times. In case you lose your job/have an unexpected financial emergency, you can use this money so that you don't have to sell investments/take on loans.</t>
  </si>
  <si>
    <t>Emergency Fund - 3 Months Expenses</t>
  </si>
  <si>
    <t>Enter Savings/Investment amounts</t>
  </si>
  <si>
    <t>These are based on your personal/financial goals, as well as your income. You generally want to invest/save as much as possible, as it is extremely beneficial for long-term financial health.</t>
  </si>
  <si>
    <t>This is something that you need to determine yourself/with an advisor, but here is some general advice:</t>
  </si>
  <si>
    <t>Use the 'Investment Automation/Advice' section below to assist.</t>
  </si>
  <si>
    <t>$25k goes to taxes</t>
  </si>
  <si>
    <t>$18k goes to rent</t>
  </si>
  <si>
    <t>For someone with a $100k/yr salary, $1500/mo in rent, $1000/mo loans, $500 in additional expenses</t>
  </si>
  <si>
    <t>$12k goes to loans</t>
  </si>
  <si>
    <t>$6k goes to other expenses</t>
  </si>
  <si>
    <t>$16k goes to discretionary spending</t>
  </si>
  <si>
    <t>$10k goes to savings</t>
  </si>
  <si>
    <t>$13k goes to investments</t>
  </si>
  <si>
    <t>Note that this will vary greatly on financial situation, and admittedly this is a pretty optimistic view. But if you can get your finances like this or better, you're doing better than 95% of the population in terms of financial health.</t>
  </si>
  <si>
    <t>Investment &amp; Automation</t>
  </si>
  <si>
    <t>Amount</t>
  </si>
  <si>
    <t>From</t>
  </si>
  <si>
    <t>To</t>
  </si>
  <si>
    <t>IRA</t>
  </si>
  <si>
    <t>Set up autopay on debt from your checking account</t>
  </si>
  <si>
    <t>Press "Calculate Monthly Spending Allowance"</t>
  </si>
  <si>
    <t>This will let you see how much you have left unallocated at the end of the month. You can either re-allocate to saving or investment, or use this as an additional buffer for unexpected spend.</t>
  </si>
  <si>
    <t>Investment is up to you, for your personal investment goals. I have 3 investment accounts: one with a personal ETF blend, one that is more speculative, and one that just follows the S&amp;P/other major indices.</t>
  </si>
  <si>
    <t>For beginners, I would recommend the following:</t>
  </si>
  <si>
    <t>IRA:</t>
  </si>
  <si>
    <t>Investment Account:</t>
  </si>
  <si>
    <t>Invest the money in your Investment (sometimes called Brokerage) and IRA accounts.</t>
  </si>
  <si>
    <t>Target Date Fund: This is a blended fund that makes a portfolio for you based on your retirement date. As time goes on, they rebalance to move you from all stock to all bonds, making it the perfect do-nothing retirement investment. I would recommend one of the following:</t>
  </si>
  <si>
    <t>More ESG focused for the concisous investor</t>
  </si>
  <si>
    <t>Standard, simple option with low expenses</t>
  </si>
  <si>
    <t>Simple, classic fund from reputable bank</t>
  </si>
  <si>
    <t>500 of the top companies in the U.S. Stocks chosen by market capitalization, represents 80% of US Stock Market.</t>
  </si>
  <si>
    <t>30 of the largest and most influential companies in the United States.</t>
  </si>
  <si>
    <r>
      <rPr>
        <b/>
        <sz val="12"/>
        <color theme="1"/>
        <rFont val="Calibri"/>
        <family val="2"/>
        <scheme val="minor"/>
      </rPr>
      <t>SPX</t>
    </r>
    <r>
      <rPr>
        <sz val="12"/>
        <color theme="1"/>
        <rFont val="Calibri"/>
        <family val="2"/>
        <scheme val="minor"/>
      </rPr>
      <t>: S&amp;P 500</t>
    </r>
  </si>
  <si>
    <r>
      <rPr>
        <b/>
        <sz val="12"/>
        <color theme="1"/>
        <rFont val="Calibri"/>
        <family val="2"/>
        <scheme val="minor"/>
      </rPr>
      <t>DJIA</t>
    </r>
    <r>
      <rPr>
        <sz val="12"/>
        <color theme="1"/>
        <rFont val="Calibri"/>
        <family val="2"/>
        <scheme val="minor"/>
      </rPr>
      <t>: Dow Jones Industrial Average</t>
    </r>
  </si>
  <si>
    <r>
      <rPr>
        <b/>
        <sz val="12"/>
        <color theme="1"/>
        <rFont val="Calibri"/>
        <family val="2"/>
        <scheme val="minor"/>
      </rPr>
      <t>VTTSX</t>
    </r>
    <r>
      <rPr>
        <sz val="12"/>
        <color theme="1"/>
        <rFont val="Calibri"/>
        <family val="2"/>
        <scheme val="minor"/>
      </rPr>
      <t>: Vanguard Target 2060 Retirement Fund</t>
    </r>
  </si>
  <si>
    <r>
      <rPr>
        <b/>
        <sz val="12"/>
        <color theme="1"/>
        <rFont val="Calibri"/>
        <family val="2"/>
        <scheme val="minor"/>
      </rPr>
      <t>LEZAX</t>
    </r>
    <r>
      <rPr>
        <sz val="12"/>
        <color theme="1"/>
        <rFont val="Calibri"/>
        <family val="2"/>
        <scheme val="minor"/>
      </rPr>
      <t>: BlackRock LifePath ESG Index 2060</t>
    </r>
  </si>
  <si>
    <r>
      <rPr>
        <b/>
        <sz val="12"/>
        <color theme="1"/>
        <rFont val="Calibri"/>
        <family val="2"/>
        <scheme val="minor"/>
      </rPr>
      <t>FDEWX</t>
    </r>
    <r>
      <rPr>
        <sz val="12"/>
        <color theme="1"/>
        <rFont val="Calibri"/>
        <family val="2"/>
        <scheme val="minor"/>
      </rPr>
      <t>: Fidelity Freedom Index 2055 Fund Investor Class (FDEWX)</t>
    </r>
  </si>
  <si>
    <t>2,000 smaller companies in the US Stock Market. Usually riskier but has greater reward potential</t>
  </si>
  <si>
    <r>
      <rPr>
        <b/>
        <sz val="12"/>
        <color theme="1"/>
        <rFont val="Calibri"/>
        <family val="2"/>
        <scheme val="minor"/>
      </rPr>
      <t>RUT</t>
    </r>
    <r>
      <rPr>
        <sz val="12"/>
        <color theme="1"/>
        <rFont val="Calibri"/>
        <family val="2"/>
        <scheme val="minor"/>
      </rPr>
      <t>: Russell 2000</t>
    </r>
  </si>
  <si>
    <t>Index Fund: This is a investment tool that just mimics the movement of a set of stocks. The S&amp;P 500 is the classic example. I would recommend one of the following:</t>
  </si>
  <si>
    <t>Automate your transfers/investment.</t>
  </si>
  <si>
    <t>*Note: it is extremely important to invest the money in your IRA. Some people just put it in and leave it, which does less than nothing. The whole point is tax-deferred growth, so you have to do this to get benefits. There is more info on this below.</t>
  </si>
  <si>
    <t>The hardest part of money management is consistency. People either don't want to think about their finances, or they forget to manage them. To avoid this, make your finances as streamlined as possible, so you don't have to do this every month.</t>
  </si>
  <si>
    <t xml:space="preserve">Research the automatic investment options with the checking, savings, IRA, and brokerage/investment providers you have chosen. Most (Schwab, JP Morgan, Fidelity, SoFi, Vanguard, etc) have this option. </t>
  </si>
  <si>
    <t>Set up the transfers/investments to be automatic. That way, you never have to worry about your money.</t>
  </si>
  <si>
    <t>General Advice</t>
  </si>
  <si>
    <t>Refinance when possible</t>
  </si>
  <si>
    <t>If you have a high-interest loan, you are spending more on your debt than you need to. When interest rates fall, you can 'refinance', or take out a new loan to pay off your old loan, which gives you instant savings on your interest.</t>
  </si>
  <si>
    <t>Loan companies price this 'refinance risk' in to their interest rates - so if you don't do this step, you're paying more than what is fair and the loan company is taking advantage of you.</t>
  </si>
  <si>
    <t>This</t>
  </si>
  <si>
    <t>site gives you a rough idea of where interest rates are - so if you got loans at a peak, and the current rate is now lower, you should think about refinancing.</t>
  </si>
  <si>
    <t>Never take on credit card debt</t>
  </si>
  <si>
    <t xml:space="preserve">You should pay your credit card balance in full every month. Credit card debt has predatorily high interest rates (20%-50%!) so if you aren't paying this off, you're going to kill your finances. </t>
  </si>
  <si>
    <t>Define what is 'wealth' for yourself when budgeting.</t>
  </si>
  <si>
    <t>At the end of the day, money is a means to an end. You should build wealth to enjoy life. So when determining what you are going to spend money on, come up with a sentence or two about what makes you happy, and spend money on those things. For example:</t>
  </si>
  <si>
    <t xml:space="preserve">That is the goal of this sheet and all personal finance - have enough money to do the things you love, and avoid the things you hate. </t>
  </si>
  <si>
    <t>"I want to be able to fly West to visit my family, and travel to Europe once a year. I don't care where I live, as long as I'm with people I care about."</t>
  </si>
  <si>
    <t>"I love wearing new clothes and going out to dinner with friends. I enjoy having a nice bottle of wine in a beautiful apartment."</t>
  </si>
  <si>
    <t>A</t>
  </si>
  <si>
    <t>B</t>
  </si>
  <si>
    <t>If both of these people have a budget of $3,000 per month to use, they can't both spend $500 on good food, $2000 on a nice apartment, and $2500 on travel. Instead, they prioritize what matters to them, and then can be guilt-free spending money on things they care about.</t>
  </si>
  <si>
    <t>Each month, move your money according to the below:</t>
  </si>
  <si>
    <t>Don't spend more than 33% of your salary on housing/mortgage/rent</t>
  </si>
  <si>
    <t>End Date</t>
  </si>
  <si>
    <t>Duration (mos)</t>
  </si>
  <si>
    <t>Open investment/brokerage accounts</t>
  </si>
  <si>
    <t>Use this sheet to calculate a monthly spending allowance based on spend/save goals and expenses</t>
  </si>
  <si>
    <t>FSA</t>
  </si>
  <si>
    <t>HSA</t>
  </si>
  <si>
    <t>Maintenance</t>
  </si>
  <si>
    <t>Instructions on the order of operations to complete quarterly financial anaylsis</t>
  </si>
  <si>
    <t>I would recommend choosing one of the options from Nerdwallet, as they aggregate options that have the highest yield.</t>
  </si>
  <si>
    <t>Other Tools</t>
  </si>
  <si>
    <t>This allows you to set a certain blend of assets, and purchase additional assets within that distribution while maintaing your ideal weighting.</t>
  </si>
  <si>
    <t>This lets you enter a list of funds/assets, and based on some detailed financial information, will let you know what blend to create to make the optimal portfolio.</t>
  </si>
  <si>
    <t>Monte Carlo Simulator</t>
  </si>
  <si>
    <t>This simulator, useful to most, shows you the growth of your assets over time based on pre-determined inputs. Great for removing money anxiety.</t>
  </si>
  <si>
    <t>Stock Price Predictor</t>
  </si>
  <si>
    <t>This uses GBM simulation to calculate a theoretical stock price</t>
  </si>
  <si>
    <t>Option Models</t>
  </si>
  <si>
    <t>This extremely complex sheet allows you to make informed decisions when purchasing options - not recommended for anyone other than investment experts.</t>
  </si>
  <si>
    <t>Tax Calculator</t>
  </si>
  <si>
    <t>Federal Taxes</t>
  </si>
  <si>
    <t>Taxable Income</t>
  </si>
  <si>
    <t>Less Federal Deductions</t>
  </si>
  <si>
    <t>Federal Taxable Income</t>
  </si>
  <si>
    <t>Less State Deductions</t>
  </si>
  <si>
    <t>Income</t>
  </si>
  <si>
    <t>Less Pre-Tax Investment</t>
  </si>
  <si>
    <t>State</t>
  </si>
  <si>
    <t>Filing Status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</si>
  <si>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</si>
  <si>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</si>
  <si>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</si>
  <si>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</si>
  <si>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</si>
  <si>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</si>
  <si>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</si>
  <si>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</si>
  <si>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</si>
  <si>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</si>
  <si>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</si>
  <si>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</si>
  <si>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</si>
  <si>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</si>
  <si>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</si>
  <si>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</si>
  <si>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</si>
  <si>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</si>
  <si>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</si>
  <si>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</si>
  <si>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</si>
  <si>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</si>
  <si>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</si>
  <si>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</si>
  <si>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</si>
  <si>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</si>
  <si>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</si>
  <si>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</si>
  <si>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</si>
  <si>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</si>
  <si>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</si>
  <si>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</si>
  <si>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</si>
  <si>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</si>
  <si>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</si>
  <si>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</si>
  <si>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</si>
  <si>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</si>
  <si>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</si>
  <si>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</si>
  <si>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</si>
  <si>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</si>
  <si>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</si>
  <si>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</si>
  <si>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VA</t>
  </si>
  <si>
    <t>WA</t>
  </si>
  <si>
    <t>WV</t>
  </si>
  <si>
    <t>WI</t>
  </si>
  <si>
    <t>WY</t>
  </si>
  <si>
    <t>Single</t>
  </si>
  <si>
    <t>Head of Household</t>
  </si>
  <si>
    <t>Married: Joint Filing</t>
  </si>
  <si>
    <t>Married: Single Filing</t>
  </si>
  <si>
    <t>Marginal Rate</t>
  </si>
  <si>
    <t>Base Tax</t>
  </si>
  <si>
    <t>Deduction Amount</t>
  </si>
  <si>
    <t>Federal Tax Due</t>
  </si>
  <si>
    <t>State Taxes</t>
  </si>
  <si>
    <t>Type</t>
  </si>
  <si>
    <t>Deduction</t>
  </si>
  <si>
    <t>State Taxable Income</t>
  </si>
  <si>
    <t>DC</t>
  </si>
  <si>
    <t>Single Flag</t>
  </si>
  <si>
    <t>Married Flag</t>
  </si>
  <si>
    <t>Tax</t>
  </si>
  <si>
    <t>State Tax Due</t>
  </si>
  <si>
    <t>Tax Info</t>
  </si>
  <si>
    <t>[Other Distribution 1]</t>
  </si>
  <si>
    <t>[Other Distribution 2]</t>
  </si>
  <si>
    <t>[Other Distribution 3]</t>
  </si>
  <si>
    <t>[Other Distribution 4]</t>
  </si>
  <si>
    <t>[Other Distribution 5]</t>
  </si>
  <si>
    <t>Roth/Traditional IRA</t>
  </si>
  <si>
    <t>An automatic tax calculator for determining a rough estimate of your tax liability (assumes standard deductions)</t>
  </si>
  <si>
    <t>Federal*</t>
  </si>
  <si>
    <t>*based on 2023 tax rates</t>
  </si>
  <si>
    <t>State*</t>
  </si>
  <si>
    <t>Undergrad Student Loans</t>
  </si>
  <si>
    <t>Grad Student Loans</t>
  </si>
  <si>
    <t>Car Payment</t>
  </si>
  <si>
    <t>Personal Loan</t>
  </si>
  <si>
    <t>Employer Retirement Plan Info</t>
  </si>
  <si>
    <t>Tax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</si>
</sst>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_(&quot;$&quot;* #,##0_);_(&quot;$&quot;* \(#,##0\);_(&quot;$&quot;* &quot;-&quot;??_);_(@_)"/>
    <numFmt numFmtId="167" formatCode="0.0"/>
    <numFmt numFmtId="168" formatCode="_([$$-409]* #,##0_);_([$$-409]* \(#,##0\);_([$$-409]* &quot;-&quot;??_);_(@_)"/>
    <numFmt numFmtId="169" formatCode="0.0000%"/>
    <numFmt numFmtId="170" formatCode="_([$$-409]* #,##0.00_);_([$$-409]* \(#,##0.00\);_([$$-409]* &quot;-&quot;??_);_(@_)"/>
    <numFmt numFmtId="171" formatCode="[$-409]mmm\-yy;@"/>
    <numFmt numFmtId="172" formatCode="&quot;$&quot;#,##0.00"/>
    <numFmt numFmtId="173" formatCode="0.0000"/>
    <numFmt numFmtId="174" formatCode="0.000"/>
    <numFmt numFmtId="175" formatCode="0.000%"/>
    <numFmt numFmtId="176" formatCode="&quot;Update Inputs&quot;;&quot;Update Inputs&quot;;&quot;&quot;"/>
  </numFmts>
  <fonts count="45"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20"/>
      <color theme="1"/>
      <name val="Calibri"/>
      <family val="2"/>
      <scheme val="minor"/>
    </font>
    <font>
      <b/>
      <sz val="11"/>
      <color theme="1"/>
      <name val="Calibri"/>
      <family val="2"/>
      <scheme val="minor"/>
    </font>
    <font>
      <i/>
      <sz val="12"/>
      <color theme="1"/>
      <name val="Calibri"/>
      <family val="2"/>
      <scheme val="minor"/>
    </font>
    <font>
      <u/>
      <sz val="12"/>
      <color rgb="FF0066CC"/>
      <name val="Calibri"/>
      <family val="2"/>
      <scheme val="minor"/>
    </font>
    <font>
      <b/>
      <sz val="12"/>
      <color rgb="FF000000"/>
      <name val="Calibri"/>
      <family val="2"/>
      <scheme val="minor"/>
    </font>
    <font>
      <sz val="12"/>
      <color rgb="FF000000"/>
      <name val="Calibri"/>
      <family val="2"/>
      <scheme val="minor"/>
    </font>
    <font>
      <sz val="8"/>
      <color theme="1"/>
      <name val="Calibri"/>
      <family val="2"/>
      <scheme val="minor"/>
    </font>
    <font>
      <sz val="12"/>
      <color theme="0"/>
      <name val="Calibri"/>
      <family val="2"/>
      <scheme val="minor"/>
    </font>
    <font>
      <sz val="22"/>
      <color theme="1"/>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2"/>
      <name val="Calibri"/>
      <family val="2"/>
      <scheme val="minor"/>
    </font>
    <font>
      <b/>
      <sz val="16"/>
      <color theme="1"/>
      <name val="Calibri"/>
      <family val="2"/>
      <scheme val="minor"/>
    </font>
    <font>
      <b/>
      <sz val="18"/>
      <color theme="1"/>
      <name val="Calibri"/>
      <family val="2"/>
      <scheme val="minor"/>
    </font>
    <font>
      <u/>
      <sz val="12"/>
      <color theme="10"/>
      <name val="Calibri"/>
      <family val="2"/>
      <scheme val="minor"/>
    </font>
    <font>
      <b/>
      <i/>
      <sz val="12"/>
      <color theme="1"/>
      <name val="Calibri"/>
      <family val="2"/>
      <scheme val="minor"/>
    </font>
    <font>
      <sz val="10"/>
      <color theme="1"/>
      <name val="Calibri"/>
      <family val="2"/>
      <scheme val="minor"/>
    </font>
    <font>
      <sz val="12"/>
      <color rgb="FF0000FF"/>
      <name val="Calibri"/>
      <family val="2"/>
      <scheme val="minor"/>
    </font>
    <font>
      <u/>
      <sz val="12"/>
      <name val="Calibri"/>
      <family val="2"/>
      <scheme val="minor"/>
    </font>
    <font>
      <b/>
      <u/>
      <sz val="12"/>
      <name val="Calibri"/>
      <family val="2"/>
      <scheme val="minor"/>
    </font>
    <font>
      <b/>
      <sz val="12"/>
      <name val="Calibri"/>
      <family val="2"/>
      <scheme val="minor"/>
    </font>
    <font>
      <b/>
      <sz val="12"/>
      <color rgb="FF0000FF"/>
      <name val="Calibri"/>
      <family val="2"/>
      <scheme val="minor"/>
    </font>
    <font>
      <i/>
      <sz val="12"/>
      <color rgb="FF0000FF"/>
      <name val="Calibri"/>
      <family val="2"/>
      <scheme val="minor"/>
    </font>
    <font>
      <sz val="12"/>
      <color rgb="FF008000"/>
      <name val="Calibri"/>
      <family val="2"/>
      <scheme val="minor"/>
    </font>
    <font>
      <sz val="9"/>
      <color indexed="81"/>
      <name val="Tahoma"/>
      <family val="2"/>
    </font>
    <font>
      <b/>
      <sz val="9"/>
      <color indexed="81"/>
      <name val="Tahoma"/>
      <family val="2"/>
    </font>
    <font>
      <sz val="11"/>
      <color theme="3" tint="0.14993743705557422"/>
      <name val="Calibri"/>
      <family val="2"/>
      <scheme val="minor"/>
    </font>
    <font>
      <b/>
      <sz val="12"/>
      <color rgb="FF002060"/>
      <name val="Calibri"/>
      <family val="2"/>
      <scheme val="minor"/>
    </font>
    <font>
      <u/>
      <sz val="12"/>
      <color theme="1"/>
      <name val="Calibri"/>
      <family val="2"/>
      <scheme val="minor"/>
    </font>
    <font>
      <sz val="16"/>
      <color theme="1"/>
      <name val="Calibri"/>
      <family val="2"/>
      <scheme val="minor"/>
    </font>
    <font>
      <sz val="11"/>
      <color rgb="FF000000"/>
      <name val="Calibri"/>
      <family val="2"/>
    </font>
    <font>
      <sz val="12"/>
      <color rgb="FF000000"/>
      <name val="Calibri"/>
      <family val="2"/>
    </font>
    <font>
      <sz val="20"/>
      <color rgb="FF000000"/>
      <name val="Calibri"/>
      <family val="2"/>
    </font>
    <font>
      <sz val="24"/>
      <color rgb="FF000000"/>
      <name val="Calibri"/>
      <family val="2"/>
    </font>
    <font>
      <sz val="16"/>
      <color rgb="FF000000"/>
      <name val="Calibri"/>
      <family val="2"/>
    </font>
    <font>
      <b/>
      <sz val="12"/>
      <color rgb="FF008000"/>
      <name val="Calibri"/>
      <family val="2"/>
      <scheme val="minor"/>
    </font>
    <font>
      <sz val="12"/>
      <color rgb="FFFFFFFF"/>
      <name val="Courier New"/>
      <family val="3"/>
    </font>
    <font>
      <b/>
      <i/>
      <sz val="12"/>
      <color theme="0"/>
      <name val="Calibri"/>
      <family val="2"/>
      <scheme val="minor"/>
    </font>
    <font>
      <b/>
      <sz val="16"/>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249977111117893"/>
        <bgColor theme="4" tint="-0.249977111117893"/>
      </patternFill>
    </fill>
    <fill>
      <patternFill patternType="solid">
        <fgColor rgb="FF002060"/>
        <bgColor theme="4" tint="-0.249977111117893"/>
      </patternFill>
    </fill>
    <fill>
      <patternFill patternType="solid">
        <fgColor theme="8"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s>
  <borders count="5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top/>
      <bottom style="thin">
        <color theme="4" tint="0.59999389629810485"/>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4" tint="0.79998168889431442"/>
      </top>
      <bottom style="thin">
        <color theme="4" tint="0.799981688894314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32" fillId="0" borderId="0">
      <alignment horizontal="left" vertical="center" wrapText="1" indent="1"/>
    </xf>
    <xf numFmtId="0" fontId="1" fillId="0" borderId="0"/>
  </cellStyleXfs>
  <cellXfs count="557">
    <xf numFmtId="0" fontId="0" fillId="0" borderId="0" xfId="0"/>
    <xf numFmtId="9" fontId="0" fillId="0" borderId="0" xfId="0" applyNumberFormat="1"/>
    <xf numFmtId="0" fontId="0" fillId="0" borderId="1" xfId="0" applyBorder="1"/>
    <xf numFmtId="2" fontId="0" fillId="0" borderId="0" xfId="0" applyNumberFormat="1"/>
    <xf numFmtId="0" fontId="0" fillId="2" borderId="0" xfId="0" applyFill="1"/>
    <xf numFmtId="0" fontId="3" fillId="2" borderId="0" xfId="0" applyFont="1" applyFill="1"/>
    <xf numFmtId="164" fontId="0" fillId="2" borderId="0" xfId="2" applyNumberFormat="1" applyFont="1" applyFill="1"/>
    <xf numFmtId="44" fontId="0" fillId="2" borderId="0" xfId="0" applyNumberFormat="1" applyFill="1"/>
    <xf numFmtId="0" fontId="0" fillId="2" borderId="0" xfId="0" applyFont="1" applyFill="1"/>
    <xf numFmtId="0" fontId="6" fillId="2" borderId="0" xfId="0" applyFont="1" applyFill="1"/>
    <xf numFmtId="9" fontId="0" fillId="2" borderId="0" xfId="2" applyFont="1" applyFill="1"/>
    <xf numFmtId="0" fontId="3" fillId="2" borderId="13" xfId="0" applyFont="1" applyFill="1" applyBorder="1"/>
    <xf numFmtId="0" fontId="0" fillId="2" borderId="0" xfId="0" applyFill="1" applyBorder="1"/>
    <xf numFmtId="44" fontId="0" fillId="2" borderId="0" xfId="1" applyFont="1" applyFill="1" applyBorder="1"/>
    <xf numFmtId="0" fontId="3" fillId="2" borderId="15" xfId="0" applyFont="1" applyFill="1" applyBorder="1"/>
    <xf numFmtId="0" fontId="0" fillId="2" borderId="16" xfId="0" applyFill="1" applyBorder="1"/>
    <xf numFmtId="0" fontId="3" fillId="2" borderId="18" xfId="0" applyFont="1" applyFill="1" applyBorder="1"/>
    <xf numFmtId="0" fontId="0" fillId="2" borderId="19" xfId="0" applyFill="1" applyBorder="1"/>
    <xf numFmtId="9" fontId="0" fillId="2" borderId="0" xfId="0" applyNumberFormat="1" applyFill="1" applyBorder="1"/>
    <xf numFmtId="0" fontId="0" fillId="2" borderId="0" xfId="0" applyFont="1" applyFill="1" applyBorder="1"/>
    <xf numFmtId="0" fontId="6" fillId="2" borderId="0" xfId="0" applyFont="1" applyFill="1" applyBorder="1"/>
    <xf numFmtId="0" fontId="0" fillId="2" borderId="1" xfId="0" applyFill="1" applyBorder="1"/>
    <xf numFmtId="0" fontId="0" fillId="2" borderId="0" xfId="0" applyFill="1" applyAlignment="1">
      <alignment horizontal="center"/>
    </xf>
    <xf numFmtId="10" fontId="0" fillId="2" borderId="0" xfId="2" applyNumberFormat="1" applyFont="1" applyFill="1" applyBorder="1"/>
    <xf numFmtId="10" fontId="0" fillId="2" borderId="0" xfId="2" applyNumberFormat="1" applyFont="1" applyFill="1"/>
    <xf numFmtId="0" fontId="0" fillId="2" borderId="7" xfId="0" applyFill="1" applyBorder="1"/>
    <xf numFmtId="0" fontId="4" fillId="2" borderId="1" xfId="0" applyFont="1" applyFill="1" applyBorder="1"/>
    <xf numFmtId="0" fontId="5" fillId="2" borderId="1" xfId="0" applyFont="1" applyFill="1" applyBorder="1"/>
    <xf numFmtId="0" fontId="0" fillId="2" borderId="0" xfId="0" applyFill="1" applyAlignment="1">
      <alignment horizontal="right"/>
    </xf>
    <xf numFmtId="0" fontId="6" fillId="2" borderId="1" xfId="0" applyFont="1" applyFill="1" applyBorder="1"/>
    <xf numFmtId="0" fontId="0" fillId="2" borderId="9" xfId="0" applyFill="1" applyBorder="1"/>
    <xf numFmtId="44" fontId="0" fillId="2" borderId="0" xfId="0" applyNumberFormat="1" applyFill="1" applyBorder="1"/>
    <xf numFmtId="10" fontId="0" fillId="2" borderId="2" xfId="2" applyNumberFormat="1" applyFont="1" applyFill="1" applyBorder="1"/>
    <xf numFmtId="10" fontId="10" fillId="2" borderId="0" xfId="0" applyNumberFormat="1" applyFont="1" applyFill="1" applyAlignment="1">
      <alignment wrapText="1"/>
    </xf>
    <xf numFmtId="8" fontId="0" fillId="0" borderId="0" xfId="0" applyNumberFormat="1"/>
    <xf numFmtId="14" fontId="0" fillId="0" borderId="0" xfId="0" applyNumberFormat="1"/>
    <xf numFmtId="0" fontId="0" fillId="2" borderId="13" xfId="0" applyFill="1" applyBorder="1"/>
    <xf numFmtId="0" fontId="0" fillId="2" borderId="15" xfId="0" applyFill="1" applyBorder="1"/>
    <xf numFmtId="14" fontId="0" fillId="2" borderId="0" xfId="0" applyNumberFormat="1" applyFill="1" applyBorder="1"/>
    <xf numFmtId="2" fontId="0" fillId="2" borderId="0" xfId="0" applyNumberFormat="1" applyFill="1" applyBorder="1"/>
    <xf numFmtId="164" fontId="0" fillId="2" borderId="0" xfId="2" applyNumberFormat="1" applyFont="1" applyFill="1" applyBorder="1"/>
    <xf numFmtId="0" fontId="0" fillId="2" borderId="14" xfId="0" applyFill="1" applyBorder="1"/>
    <xf numFmtId="44" fontId="0" fillId="2" borderId="16" xfId="1" applyFont="1" applyFill="1" applyBorder="1"/>
    <xf numFmtId="10" fontId="0" fillId="2" borderId="25" xfId="2" applyNumberFormat="1" applyFont="1" applyFill="1" applyBorder="1"/>
    <xf numFmtId="0" fontId="15" fillId="2" borderId="0" xfId="0" applyFont="1" applyFill="1"/>
    <xf numFmtId="0" fontId="15" fillId="2" borderId="0" xfId="0" applyFont="1" applyFill="1" applyBorder="1"/>
    <xf numFmtId="0" fontId="16" fillId="2" borderId="0" xfId="0" applyFont="1" applyFill="1" applyBorder="1" applyAlignment="1">
      <alignment horizontal="center"/>
    </xf>
    <xf numFmtId="0" fontId="14" fillId="2" borderId="0" xfId="0" applyFont="1" applyFill="1" applyBorder="1" applyAlignment="1"/>
    <xf numFmtId="0" fontId="16" fillId="4" borderId="0" xfId="0" applyFont="1" applyFill="1" applyAlignment="1">
      <alignment horizontal="center"/>
    </xf>
    <xf numFmtId="0" fontId="6" fillId="2" borderId="19" xfId="0" applyFont="1" applyFill="1" applyBorder="1" applyAlignment="1">
      <alignment horizontal="center"/>
    </xf>
    <xf numFmtId="0" fontId="3" fillId="2" borderId="28" xfId="0" applyFont="1" applyFill="1" applyBorder="1"/>
    <xf numFmtId="0" fontId="0" fillId="2" borderId="29" xfId="0" applyFill="1" applyBorder="1"/>
    <xf numFmtId="10" fontId="0" fillId="2" borderId="9" xfId="2" applyNumberFormat="1" applyFont="1" applyFill="1" applyBorder="1"/>
    <xf numFmtId="0" fontId="6" fillId="2" borderId="26" xfId="0" applyFont="1" applyFill="1" applyBorder="1" applyAlignment="1">
      <alignment horizontal="center"/>
    </xf>
    <xf numFmtId="0" fontId="6" fillId="2" borderId="21" xfId="0" applyFont="1" applyFill="1" applyBorder="1" applyAlignment="1">
      <alignment horizontal="center"/>
    </xf>
    <xf numFmtId="0" fontId="16" fillId="4" borderId="31" xfId="0" applyFont="1" applyFill="1" applyBorder="1" applyAlignment="1">
      <alignment horizontal="center" vertical="center"/>
    </xf>
    <xf numFmtId="0" fontId="6" fillId="2" borderId="13" xfId="0" applyFont="1" applyFill="1" applyBorder="1"/>
    <xf numFmtId="0" fontId="6" fillId="2" borderId="13" xfId="0" applyFont="1" applyFill="1" applyBorder="1" applyAlignment="1">
      <alignment horizontal="left"/>
    </xf>
    <xf numFmtId="0" fontId="6" fillId="2" borderId="15" xfId="0" applyFont="1" applyFill="1" applyBorder="1" applyAlignment="1">
      <alignment horizontal="left"/>
    </xf>
    <xf numFmtId="0" fontId="6" fillId="2" borderId="18" xfId="0" applyFont="1" applyFill="1" applyBorder="1" applyAlignment="1">
      <alignment horizontal="center"/>
    </xf>
    <xf numFmtId="0" fontId="16" fillId="2" borderId="0" xfId="0" applyFont="1" applyFill="1" applyBorder="1" applyAlignment="1">
      <alignment vertical="center"/>
    </xf>
    <xf numFmtId="166" fontId="0" fillId="2" borderId="0" xfId="1" applyNumberFormat="1" applyFont="1" applyFill="1"/>
    <xf numFmtId="166" fontId="0" fillId="2" borderId="0" xfId="1" applyNumberFormat="1" applyFont="1" applyFill="1" applyBorder="1"/>
    <xf numFmtId="166" fontId="0" fillId="2" borderId="1" xfId="1" applyNumberFormat="1" applyFont="1" applyFill="1" applyBorder="1"/>
    <xf numFmtId="44" fontId="3" fillId="2" borderId="0" xfId="0" applyNumberFormat="1" applyFont="1" applyFill="1" applyBorder="1"/>
    <xf numFmtId="0" fontId="0" fillId="0" borderId="0" xfId="0" applyBorder="1"/>
    <xf numFmtId="44" fontId="0" fillId="0" borderId="0" xfId="0" applyNumberFormat="1"/>
    <xf numFmtId="0" fontId="0" fillId="0" borderId="0" xfId="0" applyAlignment="1">
      <alignment horizontal="left"/>
    </xf>
    <xf numFmtId="0" fontId="0" fillId="0" borderId="0" xfId="0" pivotButton="1"/>
    <xf numFmtId="0" fontId="0" fillId="0" borderId="0" xfId="0" applyNumberFormat="1"/>
    <xf numFmtId="0" fontId="0" fillId="0" borderId="0" xfId="0" applyAlignment="1">
      <alignment horizontal="left" indent="1"/>
    </xf>
    <xf numFmtId="0" fontId="11" fillId="7" borderId="33" xfId="0" applyFont="1" applyFill="1" applyBorder="1"/>
    <xf numFmtId="0" fontId="6" fillId="0" borderId="0" xfId="0" applyFont="1" applyAlignment="1">
      <alignment horizontal="center"/>
    </xf>
    <xf numFmtId="44" fontId="0" fillId="0" borderId="0" xfId="0" applyNumberFormat="1" applyFill="1" applyAlignment="1">
      <alignment horizontal="left"/>
    </xf>
    <xf numFmtId="0" fontId="11" fillId="7" borderId="0" xfId="0" applyFont="1" applyFill="1" applyBorder="1"/>
    <xf numFmtId="167" fontId="0" fillId="0" borderId="0" xfId="0" applyNumberFormat="1" applyFill="1" applyAlignment="1">
      <alignment horizontal="left"/>
    </xf>
    <xf numFmtId="164" fontId="0" fillId="0" borderId="0" xfId="2" applyNumberFormat="1" applyFont="1" applyFill="1" applyAlignment="1">
      <alignment horizontal="left"/>
    </xf>
    <xf numFmtId="167" fontId="0" fillId="6" borderId="0" xfId="0" applyNumberFormat="1" applyFill="1" applyAlignment="1">
      <alignment horizontal="center" vertical="center"/>
    </xf>
    <xf numFmtId="164" fontId="0" fillId="6" borderId="0" xfId="2" applyNumberFormat="1" applyFont="1" applyFill="1" applyAlignment="1">
      <alignment horizontal="center" vertical="center"/>
    </xf>
    <xf numFmtId="168" fontId="0" fillId="0" borderId="0" xfId="0" applyNumberFormat="1"/>
    <xf numFmtId="0" fontId="11" fillId="8" borderId="33" xfId="0" applyFont="1" applyFill="1" applyBorder="1"/>
    <xf numFmtId="0" fontId="0" fillId="4" borderId="12" xfId="0" applyFill="1" applyBorder="1"/>
    <xf numFmtId="0" fontId="13" fillId="4" borderId="10" xfId="0" applyFont="1" applyFill="1" applyBorder="1"/>
    <xf numFmtId="0" fontId="11" fillId="4" borderId="11" xfId="0" applyFont="1" applyFill="1" applyBorder="1"/>
    <xf numFmtId="44" fontId="13" fillId="4" borderId="11" xfId="1" applyFont="1" applyFill="1" applyBorder="1"/>
    <xf numFmtId="0" fontId="0" fillId="2" borderId="17" xfId="0" applyFill="1" applyBorder="1"/>
    <xf numFmtId="164" fontId="6" fillId="2" borderId="14" xfId="2" applyNumberFormat="1" applyFont="1" applyFill="1" applyBorder="1"/>
    <xf numFmtId="164" fontId="6" fillId="2" borderId="20" xfId="2" applyNumberFormat="1" applyFont="1" applyFill="1" applyBorder="1"/>
    <xf numFmtId="9" fontId="0" fillId="2" borderId="0" xfId="0" applyNumberFormat="1" applyFill="1" applyBorder="1" applyAlignment="1">
      <alignment horizontal="center" vertical="center"/>
    </xf>
    <xf numFmtId="0" fontId="13" fillId="4" borderId="11" xfId="0" applyFont="1" applyFill="1" applyBorder="1"/>
    <xf numFmtId="0" fontId="13" fillId="4" borderId="12" xfId="0" applyFont="1" applyFill="1" applyBorder="1"/>
    <xf numFmtId="0" fontId="6" fillId="0" borderId="27" xfId="0" applyFont="1" applyBorder="1"/>
    <xf numFmtId="0" fontId="0" fillId="0" borderId="13" xfId="0" applyBorder="1"/>
    <xf numFmtId="44" fontId="3" fillId="0" borderId="14" xfId="0" applyNumberFormat="1" applyFont="1" applyBorder="1"/>
    <xf numFmtId="0" fontId="0" fillId="0" borderId="16" xfId="0" applyBorder="1"/>
    <xf numFmtId="0" fontId="18" fillId="2" borderId="0" xfId="0" applyFont="1" applyFill="1"/>
    <xf numFmtId="164" fontId="0" fillId="5" borderId="0" xfId="2" applyNumberFormat="1" applyFont="1" applyFill="1"/>
    <xf numFmtId="164" fontId="0" fillId="5" borderId="0" xfId="0" applyNumberFormat="1" applyFill="1"/>
    <xf numFmtId="10" fontId="0" fillId="2" borderId="3" xfId="2" applyNumberFormat="1" applyFont="1" applyFill="1" applyBorder="1"/>
    <xf numFmtId="0" fontId="11" fillId="2" borderId="13" xfId="0" applyFont="1" applyFill="1" applyBorder="1"/>
    <xf numFmtId="166" fontId="0" fillId="5" borderId="1" xfId="1" applyNumberFormat="1" applyFont="1" applyFill="1" applyBorder="1"/>
    <xf numFmtId="166" fontId="3" fillId="2" borderId="0" xfId="1" applyNumberFormat="1" applyFont="1" applyFill="1"/>
    <xf numFmtId="0" fontId="0" fillId="0" borderId="0" xfId="0" applyFill="1"/>
    <xf numFmtId="0" fontId="0" fillId="0" borderId="0" xfId="0" applyFill="1" applyBorder="1"/>
    <xf numFmtId="0" fontId="3" fillId="0" borderId="0" xfId="0" applyFont="1" applyFill="1"/>
    <xf numFmtId="0" fontId="0" fillId="0" borderId="0" xfId="0" applyFill="1" applyAlignment="1">
      <alignment horizontal="center"/>
    </xf>
    <xf numFmtId="0" fontId="6" fillId="0" borderId="0" xfId="0" applyFont="1" applyFill="1"/>
    <xf numFmtId="9" fontId="0" fillId="0" borderId="0" xfId="0" applyNumberFormat="1" applyFill="1"/>
    <xf numFmtId="9" fontId="0" fillId="0" borderId="0" xfId="0" applyNumberFormat="1" applyFill="1" applyBorder="1"/>
    <xf numFmtId="9" fontId="0" fillId="0" borderId="0" xfId="2" applyFont="1" applyFill="1" applyBorder="1"/>
    <xf numFmtId="165" fontId="0" fillId="0" borderId="0" xfId="1" applyNumberFormat="1" applyFont="1" applyFill="1" applyBorder="1"/>
    <xf numFmtId="0" fontId="0" fillId="0" borderId="0" xfId="0" applyFill="1" applyBorder="1" applyAlignment="1">
      <alignment horizontal="center"/>
    </xf>
    <xf numFmtId="0" fontId="0" fillId="0" borderId="1" xfId="0" applyFill="1" applyBorder="1"/>
    <xf numFmtId="0" fontId="6" fillId="0" borderId="0" xfId="0" applyFont="1" applyFill="1" applyBorder="1"/>
    <xf numFmtId="0" fontId="3" fillId="0" borderId="0" xfId="0" applyFont="1" applyFill="1" applyBorder="1"/>
    <xf numFmtId="0" fontId="3" fillId="0" borderId="0" xfId="0" applyFont="1" applyFill="1" applyBorder="1" applyAlignment="1">
      <alignment horizontal="center"/>
    </xf>
    <xf numFmtId="0" fontId="7" fillId="0" borderId="0" xfId="0" applyFont="1" applyFill="1" applyBorder="1"/>
    <xf numFmtId="165" fontId="0" fillId="0" borderId="0" xfId="0" applyNumberFormat="1" applyFill="1" applyBorder="1"/>
    <xf numFmtId="165" fontId="0" fillId="0" borderId="0" xfId="0" applyNumberFormat="1" applyFill="1" applyBorder="1" applyAlignment="1">
      <alignment horizontal="center"/>
    </xf>
    <xf numFmtId="9" fontId="0" fillId="0" borderId="1" xfId="0" applyNumberFormat="1" applyFill="1" applyBorder="1"/>
    <xf numFmtId="9" fontId="0" fillId="0" borderId="0" xfId="2" applyFont="1" applyFill="1"/>
    <xf numFmtId="0" fontId="13" fillId="0" borderId="0" xfId="0" applyFont="1" applyFill="1" applyAlignment="1">
      <alignment horizontal="center" vertical="center" wrapText="1"/>
    </xf>
    <xf numFmtId="0" fontId="13" fillId="0" borderId="0" xfId="0" applyFont="1" applyFill="1" applyAlignment="1">
      <alignment vertical="center" wrapText="1"/>
    </xf>
    <xf numFmtId="10" fontId="0" fillId="0" borderId="1" xfId="0" applyNumberFormat="1" applyFill="1" applyBorder="1"/>
    <xf numFmtId="167" fontId="0" fillId="0" borderId="0" xfId="0" applyNumberFormat="1" applyFill="1"/>
    <xf numFmtId="44" fontId="0" fillId="0" borderId="0" xfId="1" applyFont="1" applyFill="1"/>
    <xf numFmtId="10" fontId="0" fillId="0" borderId="0" xfId="0" applyNumberFormat="1" applyFill="1"/>
    <xf numFmtId="10" fontId="0" fillId="0" borderId="0" xfId="2" applyNumberFormat="1" applyFont="1" applyFill="1" applyBorder="1"/>
    <xf numFmtId="10" fontId="0" fillId="0" borderId="0" xfId="2" applyNumberFormat="1" applyFont="1" applyFill="1"/>
    <xf numFmtId="167" fontId="0" fillId="0" borderId="1" xfId="0" applyNumberFormat="1" applyFill="1" applyBorder="1"/>
    <xf numFmtId="44" fontId="0" fillId="0" borderId="1" xfId="1" applyFont="1" applyFill="1" applyBorder="1"/>
    <xf numFmtId="10" fontId="0" fillId="0" borderId="1" xfId="2" applyNumberFormat="1" applyFont="1" applyFill="1" applyBorder="1"/>
    <xf numFmtId="44" fontId="6" fillId="0" borderId="0" xfId="1" applyFont="1" applyFill="1"/>
    <xf numFmtId="9" fontId="6" fillId="0" borderId="0" xfId="0" applyNumberFormat="1" applyFont="1" applyFill="1"/>
    <xf numFmtId="10" fontId="6" fillId="0" borderId="0" xfId="0" applyNumberFormat="1" applyFont="1" applyFill="1"/>
    <xf numFmtId="0" fontId="3" fillId="0" borderId="0" xfId="0" applyFont="1"/>
    <xf numFmtId="0" fontId="0" fillId="0" borderId="0" xfId="0" applyFill="1" applyAlignment="1">
      <alignment horizontal="left" indent="1"/>
    </xf>
    <xf numFmtId="0" fontId="6" fillId="9" borderId="36" xfId="0" applyFont="1" applyFill="1" applyBorder="1" applyAlignment="1">
      <alignment vertical="center"/>
    </xf>
    <xf numFmtId="0" fontId="0" fillId="9" borderId="37" xfId="0" applyFill="1" applyBorder="1" applyAlignment="1">
      <alignment horizontal="center" vertical="center"/>
    </xf>
    <xf numFmtId="0" fontId="6" fillId="2" borderId="0" xfId="0" applyFont="1" applyFill="1" applyAlignment="1">
      <alignment horizontal="center"/>
    </xf>
    <xf numFmtId="0" fontId="6" fillId="2" borderId="0" xfId="0" applyFont="1" applyFill="1" applyBorder="1" applyAlignment="1">
      <alignment horizontal="center"/>
    </xf>
    <xf numFmtId="0" fontId="0" fillId="2" borderId="42" xfId="0" applyFill="1" applyBorder="1"/>
    <xf numFmtId="10" fontId="0" fillId="2" borderId="42" xfId="2" applyNumberFormat="1" applyFont="1" applyFill="1" applyBorder="1" applyAlignment="1">
      <alignment horizontal="center" vertical="center"/>
    </xf>
    <xf numFmtId="0" fontId="0" fillId="2" borderId="42" xfId="0" applyFill="1" applyBorder="1" applyAlignment="1">
      <alignment horizontal="center" vertical="center"/>
    </xf>
    <xf numFmtId="0" fontId="0" fillId="2" borderId="31" xfId="0" applyFill="1" applyBorder="1" applyAlignment="1">
      <alignment horizontal="center" vertical="center"/>
    </xf>
    <xf numFmtId="44" fontId="3" fillId="2" borderId="41" xfId="0" applyNumberFormat="1" applyFont="1" applyFill="1" applyBorder="1" applyAlignment="1">
      <alignment horizontal="center" vertical="center"/>
    </xf>
    <xf numFmtId="169" fontId="0" fillId="2" borderId="0" xfId="2" applyNumberFormat="1" applyFont="1" applyFill="1"/>
    <xf numFmtId="0" fontId="19" fillId="0" borderId="0" xfId="0" applyFont="1"/>
    <xf numFmtId="170" fontId="0" fillId="0" borderId="0" xfId="0" applyNumberFormat="1"/>
    <xf numFmtId="164" fontId="17" fillId="0" borderId="44" xfId="2" applyNumberFormat="1" applyFont="1" applyFill="1" applyBorder="1" applyAlignment="1">
      <alignment horizontal="left"/>
    </xf>
    <xf numFmtId="44" fontId="0" fillId="0" borderId="0" xfId="0" applyNumberFormat="1" applyFill="1" applyBorder="1" applyAlignment="1">
      <alignment horizontal="left"/>
    </xf>
    <xf numFmtId="167" fontId="0" fillId="0" borderId="0" xfId="0" applyNumberFormat="1" applyFill="1" applyBorder="1" applyAlignment="1">
      <alignment horizontal="left"/>
    </xf>
    <xf numFmtId="0" fontId="0" fillId="0" borderId="0" xfId="0" applyNumberFormat="1" applyFill="1" applyBorder="1" applyAlignment="1">
      <alignment horizontal="left" indent="1"/>
    </xf>
    <xf numFmtId="167" fontId="0" fillId="6" borderId="0" xfId="0" applyNumberFormat="1" applyFill="1" applyBorder="1" applyAlignment="1">
      <alignment horizontal="center" vertical="center"/>
    </xf>
    <xf numFmtId="164" fontId="0" fillId="6" borderId="0" xfId="2" applyNumberFormat="1" applyFont="1" applyFill="1" applyBorder="1" applyAlignment="1">
      <alignment horizontal="center" vertical="center"/>
    </xf>
    <xf numFmtId="164" fontId="0" fillId="0" borderId="0" xfId="2" applyNumberFormat="1" applyFont="1" applyFill="1" applyBorder="1" applyAlignment="1">
      <alignment horizontal="left"/>
    </xf>
    <xf numFmtId="0" fontId="0" fillId="0" borderId="0" xfId="0" applyFill="1" applyBorder="1" applyAlignment="1">
      <alignment horizontal="left" indent="1"/>
    </xf>
    <xf numFmtId="0" fontId="3" fillId="2" borderId="43" xfId="0" applyFont="1" applyFill="1" applyBorder="1" applyAlignment="1">
      <alignment horizontal="center"/>
    </xf>
    <xf numFmtId="0" fontId="13" fillId="4" borderId="0" xfId="0" applyFont="1" applyFill="1"/>
    <xf numFmtId="14" fontId="11" fillId="4" borderId="0" xfId="0" applyNumberFormat="1" applyFont="1" applyFill="1"/>
    <xf numFmtId="171" fontId="11" fillId="4" borderId="0" xfId="0" applyNumberFormat="1" applyFont="1" applyFill="1"/>
    <xf numFmtId="8" fontId="0" fillId="2" borderId="0" xfId="0" applyNumberFormat="1" applyFill="1"/>
    <xf numFmtId="0" fontId="0" fillId="2" borderId="1" xfId="0" applyFill="1" applyBorder="1" applyAlignment="1">
      <alignment horizontal="right"/>
    </xf>
    <xf numFmtId="14" fontId="0" fillId="2" borderId="1" xfId="0" applyNumberFormat="1" applyFill="1" applyBorder="1" applyAlignment="1">
      <alignment horizontal="left"/>
    </xf>
    <xf numFmtId="0" fontId="21" fillId="0" borderId="0" xfId="0" applyFont="1"/>
    <xf numFmtId="0" fontId="0" fillId="0" borderId="0" xfId="0" applyAlignment="1">
      <alignment horizontal="right"/>
    </xf>
    <xf numFmtId="0" fontId="11" fillId="4" borderId="0" xfId="0" applyFont="1" applyFill="1"/>
    <xf numFmtId="0" fontId="11" fillId="4" borderId="0" xfId="0" applyFont="1" applyFill="1" applyAlignment="1">
      <alignment horizontal="center"/>
    </xf>
    <xf numFmtId="0" fontId="0" fillId="4" borderId="0" xfId="0" applyFill="1"/>
    <xf numFmtId="44" fontId="0" fillId="3" borderId="0" xfId="0" applyNumberFormat="1" applyFill="1" applyBorder="1" applyAlignment="1">
      <alignment horizontal="right"/>
    </xf>
    <xf numFmtId="44" fontId="0" fillId="3" borderId="16" xfId="0" applyNumberFormat="1" applyFill="1" applyBorder="1" applyAlignment="1">
      <alignment horizontal="right"/>
    </xf>
    <xf numFmtId="0" fontId="0" fillId="10" borderId="0" xfId="0" applyFill="1"/>
    <xf numFmtId="44" fontId="3" fillId="10" borderId="0" xfId="0" applyNumberFormat="1" applyFont="1" applyFill="1" applyBorder="1" applyAlignment="1">
      <alignment horizontal="right"/>
    </xf>
    <xf numFmtId="0" fontId="0" fillId="2" borderId="1" xfId="0" applyFill="1" applyBorder="1" applyAlignment="1">
      <alignment horizontal="center"/>
    </xf>
    <xf numFmtId="0" fontId="22" fillId="0" borderId="0" xfId="0" applyFont="1"/>
    <xf numFmtId="0" fontId="0" fillId="0" borderId="0" xfId="0" applyAlignment="1">
      <alignment horizontal="center"/>
    </xf>
    <xf numFmtId="0" fontId="3" fillId="10" borderId="0" xfId="0" applyFont="1" applyFill="1"/>
    <xf numFmtId="44" fontId="3" fillId="10" borderId="0" xfId="0" applyNumberFormat="1" applyFont="1" applyFill="1" applyBorder="1" applyAlignment="1">
      <alignment horizontal="center"/>
    </xf>
    <xf numFmtId="0" fontId="0" fillId="10" borderId="0" xfId="0" applyFill="1" applyAlignment="1">
      <alignment horizontal="center"/>
    </xf>
    <xf numFmtId="0" fontId="0" fillId="10" borderId="0" xfId="0" applyFill="1" applyBorder="1"/>
    <xf numFmtId="0" fontId="3" fillId="10" borderId="0" xfId="0" applyFont="1" applyFill="1" applyBorder="1"/>
    <xf numFmtId="170" fontId="0" fillId="2" borderId="0" xfId="0" applyNumberFormat="1" applyFill="1"/>
    <xf numFmtId="44" fontId="3" fillId="10" borderId="0" xfId="0" applyNumberFormat="1" applyFont="1" applyFill="1" applyBorder="1"/>
    <xf numFmtId="170" fontId="0" fillId="0" borderId="0" xfId="0" pivotButton="1" applyNumberFormat="1"/>
    <xf numFmtId="166" fontId="0" fillId="5" borderId="0" xfId="0" applyNumberFormat="1" applyFill="1"/>
    <xf numFmtId="166" fontId="0" fillId="2" borderId="0" xfId="0" applyNumberFormat="1" applyFill="1"/>
    <xf numFmtId="166" fontId="6" fillId="2" borderId="0" xfId="1" applyNumberFormat="1" applyFont="1" applyFill="1"/>
    <xf numFmtId="0" fontId="0" fillId="0" borderId="12" xfId="0" applyBorder="1"/>
    <xf numFmtId="0" fontId="0" fillId="0" borderId="15" xfId="0" applyBorder="1"/>
    <xf numFmtId="0" fontId="3" fillId="0" borderId="10" xfId="0" applyFont="1" applyBorder="1"/>
    <xf numFmtId="0" fontId="3" fillId="0" borderId="11" xfId="0" applyFont="1" applyBorder="1"/>
    <xf numFmtId="0" fontId="3" fillId="0" borderId="12" xfId="0" applyFont="1" applyBorder="1"/>
    <xf numFmtId="44" fontId="0" fillId="3" borderId="14" xfId="0" applyNumberFormat="1" applyFill="1" applyBorder="1" applyAlignment="1">
      <alignment horizontal="center"/>
    </xf>
    <xf numFmtId="44" fontId="0" fillId="3" borderId="17" xfId="0" applyNumberFormat="1" applyFill="1" applyBorder="1" applyAlignment="1">
      <alignment horizontal="center"/>
    </xf>
    <xf numFmtId="2" fontId="0" fillId="3" borderId="13" xfId="0" applyNumberFormat="1" applyFill="1" applyBorder="1" applyAlignment="1">
      <alignment horizontal="center"/>
    </xf>
    <xf numFmtId="2" fontId="0" fillId="3" borderId="0" xfId="0" applyNumberFormat="1" applyFill="1" applyBorder="1" applyAlignment="1">
      <alignment horizontal="center"/>
    </xf>
    <xf numFmtId="2" fontId="0" fillId="3" borderId="15" xfId="0" applyNumberFormat="1" applyFill="1" applyBorder="1" applyAlignment="1">
      <alignment horizontal="center"/>
    </xf>
    <xf numFmtId="2" fontId="0" fillId="3" borderId="16" xfId="0" applyNumberFormat="1" applyFill="1" applyBorder="1" applyAlignment="1">
      <alignment horizontal="center"/>
    </xf>
    <xf numFmtId="2" fontId="0" fillId="10" borderId="0" xfId="0" applyNumberFormat="1" applyFill="1" applyBorder="1" applyAlignment="1">
      <alignment horizontal="center"/>
    </xf>
    <xf numFmtId="2" fontId="0" fillId="10" borderId="13" xfId="0" applyNumberFormat="1" applyFill="1" applyBorder="1" applyAlignment="1">
      <alignment horizontal="center"/>
    </xf>
    <xf numFmtId="0" fontId="3" fillId="0" borderId="0" xfId="0" applyFont="1" applyAlignment="1">
      <alignment horizontal="center"/>
    </xf>
    <xf numFmtId="44" fontId="3" fillId="3" borderId="24" xfId="0" applyNumberFormat="1" applyFont="1" applyFill="1" applyBorder="1" applyAlignment="1">
      <alignment horizontal="center"/>
    </xf>
    <xf numFmtId="0" fontId="3" fillId="0" borderId="22" xfId="0" applyFont="1" applyBorder="1"/>
    <xf numFmtId="0" fontId="0" fillId="0" borderId="0" xfId="0" applyFont="1"/>
    <xf numFmtId="9" fontId="0" fillId="0" borderId="0" xfId="0" applyNumberFormat="1" applyFont="1"/>
    <xf numFmtId="0" fontId="0" fillId="0" borderId="0" xfId="0" applyFont="1" applyBorder="1"/>
    <xf numFmtId="0" fontId="0" fillId="0" borderId="10" xfId="0" applyFont="1" applyBorder="1"/>
    <xf numFmtId="0" fontId="0" fillId="0" borderId="11" xfId="0" applyFont="1" applyBorder="1"/>
    <xf numFmtId="0" fontId="0" fillId="0" borderId="15" xfId="0" applyFont="1" applyBorder="1"/>
    <xf numFmtId="0" fontId="0" fillId="0" borderId="16" xfId="0" applyFont="1" applyBorder="1"/>
    <xf numFmtId="0" fontId="0" fillId="0" borderId="4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10" fontId="0" fillId="0" borderId="43" xfId="2" applyNumberFormat="1" applyFont="1" applyBorder="1" applyAlignment="1">
      <alignment horizontal="left" vertical="center"/>
    </xf>
    <xf numFmtId="0" fontId="0" fillId="0" borderId="45" xfId="0" applyFont="1" applyBorder="1"/>
    <xf numFmtId="10" fontId="23" fillId="0" borderId="4" xfId="2" applyNumberFormat="1" applyFont="1" applyBorder="1" applyAlignment="1">
      <alignment horizontal="center"/>
    </xf>
    <xf numFmtId="10" fontId="23" fillId="0" borderId="45" xfId="2" applyNumberFormat="1" applyFont="1" applyBorder="1" applyAlignment="1">
      <alignment horizontal="center"/>
    </xf>
    <xf numFmtId="10" fontId="23" fillId="0" borderId="5" xfId="2" applyNumberFormat="1" applyFont="1" applyBorder="1" applyAlignment="1">
      <alignment horizontal="center"/>
    </xf>
    <xf numFmtId="10" fontId="0" fillId="0" borderId="0" xfId="2" applyNumberFormat="1" applyFont="1"/>
    <xf numFmtId="10" fontId="0" fillId="0" borderId="43" xfId="2" applyNumberFormat="1" applyFont="1" applyBorder="1"/>
    <xf numFmtId="10" fontId="0" fillId="0" borderId="43" xfId="2" applyNumberFormat="1" applyFont="1" applyBorder="1" applyAlignment="1">
      <alignment horizontal="center"/>
    </xf>
    <xf numFmtId="0" fontId="0" fillId="0" borderId="43" xfId="0" applyFont="1" applyBorder="1" applyAlignment="1">
      <alignment horizontal="left" vertical="center" wrapText="1"/>
    </xf>
    <xf numFmtId="10" fontId="9" fillId="11" borderId="43" xfId="2" applyNumberFormat="1" applyFont="1" applyFill="1" applyBorder="1" applyAlignment="1">
      <alignment horizontal="center"/>
    </xf>
    <xf numFmtId="10" fontId="9" fillId="10" borderId="43" xfId="2" applyNumberFormat="1" applyFont="1" applyFill="1" applyBorder="1" applyAlignment="1">
      <alignment horizontal="center"/>
    </xf>
    <xf numFmtId="0" fontId="0" fillId="0" borderId="42" xfId="0" applyFont="1" applyBorder="1"/>
    <xf numFmtId="10" fontId="23" fillId="0" borderId="0" xfId="2" applyNumberFormat="1" applyFont="1" applyBorder="1" applyAlignment="1">
      <alignment horizontal="center"/>
    </xf>
    <xf numFmtId="10" fontId="23" fillId="0" borderId="42" xfId="2" applyNumberFormat="1" applyFont="1" applyBorder="1" applyAlignment="1">
      <alignment horizontal="center"/>
    </xf>
    <xf numFmtId="10" fontId="23" fillId="0" borderId="6" xfId="2" applyNumberFormat="1" applyFont="1" applyBorder="1" applyAlignment="1">
      <alignment horizontal="center"/>
    </xf>
    <xf numFmtId="0" fontId="0" fillId="0" borderId="0" xfId="0" applyFont="1" applyBorder="1" applyAlignment="1">
      <alignment horizontal="right" vertical="center" wrapText="1"/>
    </xf>
    <xf numFmtId="175" fontId="0" fillId="0" borderId="0" xfId="2" applyNumberFormat="1" applyFont="1"/>
    <xf numFmtId="10" fontId="0" fillId="0" borderId="3" xfId="2" applyNumberFormat="1" applyFont="1" applyBorder="1"/>
    <xf numFmtId="0" fontId="0" fillId="0" borderId="45" xfId="0" applyFont="1" applyBorder="1" applyAlignment="1">
      <alignment horizontal="right"/>
    </xf>
    <xf numFmtId="0" fontId="0" fillId="0" borderId="5" xfId="0" applyFont="1" applyBorder="1" applyAlignment="1">
      <alignment horizontal="right" vertical="center" wrapText="1"/>
    </xf>
    <xf numFmtId="10" fontId="0" fillId="0" borderId="7" xfId="2" applyNumberFormat="1" applyFont="1" applyBorder="1"/>
    <xf numFmtId="0" fontId="0" fillId="0" borderId="46" xfId="0" applyFont="1" applyBorder="1" applyAlignment="1">
      <alignment horizontal="right"/>
    </xf>
    <xf numFmtId="10" fontId="0" fillId="0" borderId="8" xfId="2" applyNumberFormat="1" applyFont="1" applyBorder="1" applyAlignment="1">
      <alignment horizontal="right"/>
    </xf>
    <xf numFmtId="0" fontId="0" fillId="0" borderId="2" xfId="0" applyFont="1" applyBorder="1" applyAlignment="1">
      <alignment wrapText="1"/>
    </xf>
    <xf numFmtId="10" fontId="9" fillId="0" borderId="42" xfId="2" applyNumberFormat="1" applyFont="1" applyBorder="1" applyAlignment="1">
      <alignment horizontal="right" wrapText="1"/>
    </xf>
    <xf numFmtId="10" fontId="23" fillId="0" borderId="6" xfId="2" applyNumberFormat="1" applyFont="1" applyBorder="1"/>
    <xf numFmtId="0" fontId="0" fillId="0" borderId="0" xfId="0" applyFont="1" applyAlignment="1">
      <alignment horizontal="left"/>
    </xf>
    <xf numFmtId="10" fontId="0" fillId="0" borderId="0" xfId="2" applyNumberFormat="1" applyFont="1" applyAlignment="1">
      <alignment horizontal="left"/>
    </xf>
    <xf numFmtId="0" fontId="0" fillId="0" borderId="7" xfId="0" applyFont="1" applyBorder="1" applyAlignment="1">
      <alignment wrapText="1"/>
    </xf>
    <xf numFmtId="10" fontId="9" fillId="0" borderId="46" xfId="2" applyNumberFormat="1" applyFont="1" applyBorder="1" applyAlignment="1">
      <alignment horizontal="right" wrapText="1"/>
    </xf>
    <xf numFmtId="10" fontId="23" fillId="0" borderId="46" xfId="2" applyNumberFormat="1" applyFont="1" applyBorder="1"/>
    <xf numFmtId="0" fontId="0" fillId="0" borderId="46" xfId="0" applyFont="1" applyBorder="1"/>
    <xf numFmtId="10" fontId="23" fillId="0" borderId="1" xfId="2" applyNumberFormat="1" applyFont="1" applyBorder="1" applyAlignment="1">
      <alignment horizontal="center"/>
    </xf>
    <xf numFmtId="10" fontId="23" fillId="0" borderId="46" xfId="2" applyNumberFormat="1" applyFont="1" applyBorder="1" applyAlignment="1">
      <alignment horizontal="center"/>
    </xf>
    <xf numFmtId="10" fontId="23" fillId="0" borderId="8" xfId="2" applyNumberFormat="1" applyFont="1" applyBorder="1" applyAlignment="1">
      <alignment horizontal="center"/>
    </xf>
    <xf numFmtId="0" fontId="0" fillId="0" borderId="0" xfId="0" applyFont="1" applyAlignment="1">
      <alignment horizontal="right"/>
    </xf>
    <xf numFmtId="10" fontId="0" fillId="0" borderId="36" xfId="2" applyNumberFormat="1" applyFont="1" applyBorder="1"/>
    <xf numFmtId="0" fontId="0" fillId="0" borderId="9" xfId="0" applyFont="1" applyBorder="1"/>
    <xf numFmtId="10" fontId="23" fillId="0" borderId="37" xfId="2" applyNumberFormat="1" applyFont="1" applyBorder="1"/>
    <xf numFmtId="10" fontId="0" fillId="0" borderId="37" xfId="2" applyNumberFormat="1" applyFont="1" applyBorder="1"/>
    <xf numFmtId="10" fontId="0" fillId="0" borderId="0" xfId="0" applyNumberFormat="1" applyFont="1"/>
    <xf numFmtId="0" fontId="0" fillId="0" borderId="3" xfId="0" applyFont="1" applyBorder="1"/>
    <xf numFmtId="10" fontId="0" fillId="0" borderId="4" xfId="0" applyNumberFormat="1" applyFont="1" applyBorder="1"/>
    <xf numFmtId="10" fontId="0" fillId="0" borderId="5" xfId="0" applyNumberFormat="1" applyFont="1" applyBorder="1"/>
    <xf numFmtId="10" fontId="17" fillId="0" borderId="0" xfId="0" applyNumberFormat="1" applyFont="1"/>
    <xf numFmtId="0" fontId="0" fillId="0" borderId="2" xfId="0" applyFont="1" applyBorder="1"/>
    <xf numFmtId="10" fontId="17" fillId="0" borderId="0" xfId="0" applyNumberFormat="1" applyFont="1" applyBorder="1"/>
    <xf numFmtId="10" fontId="24" fillId="0" borderId="6" xfId="0" applyNumberFormat="1" applyFont="1" applyBorder="1"/>
    <xf numFmtId="10" fontId="0" fillId="0" borderId="0" xfId="2" applyNumberFormat="1" applyFont="1" applyBorder="1"/>
    <xf numFmtId="10" fontId="0" fillId="0" borderId="6" xfId="2" applyNumberFormat="1" applyFont="1" applyBorder="1"/>
    <xf numFmtId="0" fontId="0" fillId="0" borderId="7" xfId="0" applyFont="1" applyBorder="1"/>
    <xf numFmtId="0" fontId="0" fillId="0" borderId="1" xfId="0" applyFont="1" applyBorder="1"/>
    <xf numFmtId="0" fontId="0" fillId="0" borderId="8" xfId="0" applyFont="1" applyBorder="1"/>
    <xf numFmtId="0" fontId="0" fillId="2" borderId="1" xfId="0" applyFont="1" applyFill="1" applyBorder="1"/>
    <xf numFmtId="0" fontId="25" fillId="0" borderId="0" xfId="0" applyFont="1"/>
    <xf numFmtId="0" fontId="17" fillId="0" borderId="0" xfId="0" applyFont="1"/>
    <xf numFmtId="0" fontId="24" fillId="0" borderId="0" xfId="0" applyFont="1"/>
    <xf numFmtId="173" fontId="17" fillId="0" borderId="0" xfId="0" applyNumberFormat="1" applyFont="1"/>
    <xf numFmtId="2" fontId="17" fillId="0" borderId="0" xfId="0" applyNumberFormat="1" applyFont="1"/>
    <xf numFmtId="0" fontId="25" fillId="0" borderId="10" xfId="0" applyFont="1" applyBorder="1"/>
    <xf numFmtId="0" fontId="17" fillId="0" borderId="12" xfId="0" applyFont="1" applyBorder="1"/>
    <xf numFmtId="0" fontId="17" fillId="0" borderId="13" xfId="0" applyFont="1" applyBorder="1"/>
    <xf numFmtId="173" fontId="23" fillId="0" borderId="14" xfId="0" applyNumberFormat="1" applyFont="1" applyBorder="1"/>
    <xf numFmtId="0" fontId="23" fillId="0" borderId="14" xfId="0" applyFont="1" applyBorder="1"/>
    <xf numFmtId="0" fontId="17" fillId="0" borderId="15" xfId="0" applyFont="1" applyBorder="1"/>
    <xf numFmtId="0" fontId="23" fillId="0" borderId="17" xfId="0" applyFont="1" applyBorder="1"/>
    <xf numFmtId="0" fontId="26" fillId="0" borderId="0" xfId="0" applyFont="1"/>
    <xf numFmtId="173" fontId="26" fillId="0" borderId="0" xfId="0" applyNumberFormat="1" applyFont="1"/>
    <xf numFmtId="173" fontId="0" fillId="0" borderId="0" xfId="0" applyNumberFormat="1" applyFont="1" applyBorder="1"/>
    <xf numFmtId="167" fontId="0" fillId="0" borderId="0" xfId="0" applyNumberFormat="1" applyFont="1"/>
    <xf numFmtId="173" fontId="0" fillId="0" borderId="0" xfId="0" applyNumberFormat="1" applyFont="1"/>
    <xf numFmtId="174" fontId="17" fillId="0" borderId="0" xfId="0" applyNumberFormat="1" applyFont="1"/>
    <xf numFmtId="174" fontId="17" fillId="0" borderId="0" xfId="0" applyNumberFormat="1" applyFont="1" applyAlignment="1">
      <alignment horizontal="right"/>
    </xf>
    <xf numFmtId="173" fontId="17" fillId="0" borderId="0" xfId="0" applyNumberFormat="1" applyFont="1" applyBorder="1" applyAlignment="1">
      <alignment horizontal="center"/>
    </xf>
    <xf numFmtId="0" fontId="17" fillId="0" borderId="4" xfId="0" applyFont="1" applyBorder="1" applyAlignment="1">
      <alignment horizontal="right"/>
    </xf>
    <xf numFmtId="0" fontId="17" fillId="0" borderId="5" xfId="0" applyFont="1" applyBorder="1" applyAlignment="1">
      <alignment horizontal="right"/>
    </xf>
    <xf numFmtId="173" fontId="17" fillId="0" borderId="0" xfId="0" applyNumberFormat="1" applyFont="1" applyBorder="1"/>
    <xf numFmtId="173" fontId="17" fillId="0" borderId="1" xfId="0" applyNumberFormat="1" applyFont="1" applyBorder="1"/>
    <xf numFmtId="0" fontId="24" fillId="0" borderId="0" xfId="0" applyFont="1" applyAlignment="1">
      <alignment horizontal="left"/>
    </xf>
    <xf numFmtId="0" fontId="24" fillId="0" borderId="0" xfId="0" applyFont="1" applyAlignment="1">
      <alignment horizontal="right"/>
    </xf>
    <xf numFmtId="173" fontId="24" fillId="0" borderId="0" xfId="0" applyNumberFormat="1" applyFont="1" applyAlignment="1">
      <alignment horizontal="right"/>
    </xf>
    <xf numFmtId="173" fontId="17" fillId="0" borderId="0" xfId="0" applyNumberFormat="1" applyFont="1" applyAlignment="1">
      <alignment horizontal="left"/>
    </xf>
    <xf numFmtId="0" fontId="26" fillId="0" borderId="0" xfId="0" applyFont="1" applyBorder="1"/>
    <xf numFmtId="174" fontId="17" fillId="0" borderId="0" xfId="0" applyNumberFormat="1" applyFont="1" applyBorder="1"/>
    <xf numFmtId="0" fontId="17" fillId="0" borderId="0" xfId="0" applyFont="1" applyBorder="1"/>
    <xf numFmtId="174" fontId="25" fillId="0" borderId="0" xfId="0" applyNumberFormat="1" applyFont="1"/>
    <xf numFmtId="174" fontId="26" fillId="0" borderId="0" xfId="0" applyNumberFormat="1" applyFont="1"/>
    <xf numFmtId="173" fontId="3" fillId="0" borderId="0" xfId="0" applyNumberFormat="1" applyFont="1" applyBorder="1"/>
    <xf numFmtId="0" fontId="0" fillId="6" borderId="1" xfId="0" applyFont="1" applyFill="1" applyBorder="1"/>
    <xf numFmtId="0" fontId="0" fillId="6" borderId="0" xfId="0" applyFont="1" applyFill="1"/>
    <xf numFmtId="44" fontId="23" fillId="10" borderId="0" xfId="1" applyFont="1" applyFill="1" applyBorder="1"/>
    <xf numFmtId="44" fontId="23" fillId="10" borderId="16" xfId="1" applyFont="1" applyFill="1" applyBorder="1"/>
    <xf numFmtId="0" fontId="23" fillId="10" borderId="12" xfId="0" applyFont="1" applyFill="1" applyBorder="1" applyAlignment="1">
      <alignment horizontal="center"/>
    </xf>
    <xf numFmtId="9" fontId="23" fillId="10" borderId="17" xfId="2" applyFont="1" applyFill="1" applyBorder="1" applyAlignment="1">
      <alignment horizontal="center"/>
    </xf>
    <xf numFmtId="10" fontId="23" fillId="10" borderId="14" xfId="0" applyNumberFormat="1" applyFont="1" applyFill="1" applyBorder="1"/>
    <xf numFmtId="10" fontId="23" fillId="10" borderId="17" xfId="0" applyNumberFormat="1" applyFont="1" applyFill="1" applyBorder="1"/>
    <xf numFmtId="9" fontId="23" fillId="10" borderId="0" xfId="0" applyNumberFormat="1" applyFont="1" applyFill="1" applyBorder="1"/>
    <xf numFmtId="10" fontId="23" fillId="10" borderId="16" xfId="0" applyNumberFormat="1" applyFont="1" applyFill="1" applyBorder="1"/>
    <xf numFmtId="0" fontId="23" fillId="10" borderId="14" xfId="0" applyFont="1" applyFill="1" applyBorder="1"/>
    <xf numFmtId="0" fontId="23" fillId="10" borderId="17" xfId="0" applyFont="1" applyFill="1" applyBorder="1"/>
    <xf numFmtId="0" fontId="23" fillId="10" borderId="13" xfId="0" applyFont="1" applyFill="1" applyBorder="1"/>
    <xf numFmtId="9" fontId="23" fillId="10" borderId="0" xfId="2" applyFont="1" applyFill="1" applyBorder="1"/>
    <xf numFmtId="0" fontId="23" fillId="10" borderId="0" xfId="0" applyFont="1" applyFill="1" applyBorder="1"/>
    <xf numFmtId="0" fontId="23" fillId="10" borderId="15" xfId="0" applyFont="1" applyFill="1" applyBorder="1"/>
    <xf numFmtId="9" fontId="23" fillId="10" borderId="16" xfId="2" applyFont="1" applyFill="1" applyBorder="1"/>
    <xf numFmtId="0" fontId="23" fillId="10" borderId="16" xfId="0" applyFont="1" applyFill="1" applyBorder="1"/>
    <xf numFmtId="44" fontId="27" fillId="10" borderId="38" xfId="0" applyNumberFormat="1" applyFont="1" applyFill="1" applyBorder="1" applyAlignment="1">
      <alignment horizontal="center" vertical="center"/>
    </xf>
    <xf numFmtId="10" fontId="23" fillId="10" borderId="39" xfId="0" applyNumberFormat="1" applyFont="1" applyFill="1" applyBorder="1" applyAlignment="1">
      <alignment horizontal="center" vertical="center"/>
    </xf>
    <xf numFmtId="0" fontId="28" fillId="10" borderId="39" xfId="0" applyFont="1" applyFill="1" applyBorder="1" applyAlignment="1">
      <alignment horizontal="center" vertical="center"/>
    </xf>
    <xf numFmtId="9" fontId="28" fillId="10" borderId="40" xfId="0" applyNumberFormat="1" applyFont="1" applyFill="1" applyBorder="1" applyAlignment="1">
      <alignment horizontal="center" vertical="center"/>
    </xf>
    <xf numFmtId="172" fontId="23" fillId="10" borderId="14" xfId="0" applyNumberFormat="1" applyFont="1" applyFill="1" applyBorder="1" applyAlignment="1">
      <alignment horizontal="right"/>
    </xf>
    <xf numFmtId="174" fontId="23" fillId="10" borderId="14" xfId="0" applyNumberFormat="1" applyFont="1" applyFill="1" applyBorder="1" applyAlignment="1">
      <alignment horizontal="right"/>
    </xf>
    <xf numFmtId="0" fontId="23" fillId="10" borderId="17" xfId="0" applyFont="1" applyFill="1" applyBorder="1" applyAlignment="1">
      <alignment horizontal="right"/>
    </xf>
    <xf numFmtId="165" fontId="23" fillId="10" borderId="43" xfId="0" applyNumberFormat="1" applyFont="1" applyFill="1" applyBorder="1" applyAlignment="1">
      <alignment horizontal="right"/>
    </xf>
    <xf numFmtId="0" fontId="23" fillId="10" borderId="43" xfId="0" applyFont="1" applyFill="1" applyBorder="1" applyAlignment="1">
      <alignment horizontal="right"/>
    </xf>
    <xf numFmtId="9" fontId="23" fillId="10" borderId="43" xfId="0" applyNumberFormat="1" applyFont="1" applyFill="1" applyBorder="1" applyAlignment="1">
      <alignment horizontal="right"/>
    </xf>
    <xf numFmtId="14" fontId="23" fillId="10" borderId="43" xfId="0" applyNumberFormat="1" applyFont="1" applyFill="1" applyBorder="1" applyAlignment="1">
      <alignment horizontal="right"/>
    </xf>
    <xf numFmtId="0" fontId="23" fillId="0" borderId="0" xfId="0" applyFont="1"/>
    <xf numFmtId="173" fontId="23" fillId="0" borderId="0" xfId="0" applyNumberFormat="1" applyFont="1"/>
    <xf numFmtId="0" fontId="23" fillId="0" borderId="6" xfId="0" applyFont="1" applyBorder="1"/>
    <xf numFmtId="0" fontId="23" fillId="0" borderId="8" xfId="0" applyFont="1" applyBorder="1"/>
    <xf numFmtId="14" fontId="29" fillId="2" borderId="1" xfId="0" applyNumberFormat="1" applyFont="1" applyFill="1" applyBorder="1" applyAlignment="1">
      <alignment horizontal="left"/>
    </xf>
    <xf numFmtId="14" fontId="23" fillId="2" borderId="1" xfId="0" applyNumberFormat="1" applyFont="1" applyFill="1" applyBorder="1" applyAlignment="1">
      <alignment horizontal="left"/>
    </xf>
    <xf numFmtId="0" fontId="20" fillId="0" borderId="0" xfId="3"/>
    <xf numFmtId="0" fontId="9" fillId="2" borderId="0" xfId="0" applyFont="1" applyFill="1" applyBorder="1"/>
    <xf numFmtId="0" fontId="4" fillId="2" borderId="0" xfId="0" applyFont="1" applyFill="1" applyBorder="1"/>
    <xf numFmtId="0" fontId="5" fillId="2" borderId="0" xfId="0" applyFont="1" applyFill="1" applyBorder="1"/>
    <xf numFmtId="0" fontId="6" fillId="0" borderId="13" xfId="0" applyFont="1" applyBorder="1"/>
    <xf numFmtId="0" fontId="0" fillId="2" borderId="27" xfId="0" applyFill="1" applyBorder="1"/>
    <xf numFmtId="0" fontId="0" fillId="0" borderId="27" xfId="0" applyBorder="1"/>
    <xf numFmtId="164" fontId="0" fillId="10" borderId="0" xfId="2" applyNumberFormat="1" applyFont="1" applyFill="1" applyBorder="1" applyAlignment="1">
      <alignment horizontal="center"/>
    </xf>
    <xf numFmtId="8" fontId="0" fillId="10" borderId="0" xfId="0" applyNumberFormat="1" applyFill="1"/>
    <xf numFmtId="0" fontId="3" fillId="10" borderId="0" xfId="0" applyFont="1" applyFill="1" applyAlignment="1"/>
    <xf numFmtId="0" fontId="0" fillId="0" borderId="0" xfId="0" applyAlignment="1"/>
    <xf numFmtId="0" fontId="0" fillId="10" borderId="16" xfId="0" applyFill="1" applyBorder="1"/>
    <xf numFmtId="164" fontId="0" fillId="10" borderId="16" xfId="2" applyNumberFormat="1" applyFont="1" applyFill="1" applyBorder="1" applyAlignment="1">
      <alignment horizontal="center"/>
    </xf>
    <xf numFmtId="0" fontId="0" fillId="10" borderId="0" xfId="0" applyFill="1" applyAlignment="1">
      <alignment horizontal="right"/>
    </xf>
    <xf numFmtId="0" fontId="11" fillId="10" borderId="0" xfId="0" applyFont="1" applyFill="1"/>
    <xf numFmtId="0" fontId="11" fillId="10" borderId="0" xfId="0" applyFont="1" applyFill="1" applyBorder="1" applyAlignment="1">
      <alignment horizontal="center"/>
    </xf>
    <xf numFmtId="0" fontId="11" fillId="10" borderId="0" xfId="0" applyFont="1" applyFill="1" applyBorder="1"/>
    <xf numFmtId="0" fontId="3" fillId="2" borderId="0" xfId="0" applyFont="1" applyFill="1" applyBorder="1"/>
    <xf numFmtId="0" fontId="21" fillId="0" borderId="0" xfId="0" applyFont="1" applyBorder="1"/>
    <xf numFmtId="44" fontId="29" fillId="0" borderId="14" xfId="0" applyNumberFormat="1" applyFont="1" applyBorder="1"/>
    <xf numFmtId="44" fontId="29" fillId="0" borderId="20" xfId="0" applyNumberFormat="1" applyFont="1" applyBorder="1"/>
    <xf numFmtId="44" fontId="13" fillId="4" borderId="12" xfId="0" applyNumberFormat="1" applyFont="1" applyFill="1" applyBorder="1"/>
    <xf numFmtId="14" fontId="0" fillId="10" borderId="0" xfId="0" applyNumberFormat="1" applyFill="1" applyAlignment="1">
      <alignment horizontal="center"/>
    </xf>
    <xf numFmtId="0" fontId="0" fillId="10" borderId="0" xfId="0" applyFill="1" applyAlignment="1">
      <alignment horizontal="left" indent="1"/>
    </xf>
    <xf numFmtId="14" fontId="0" fillId="10" borderId="16" xfId="0" applyNumberFormat="1" applyFill="1" applyBorder="1" applyAlignment="1">
      <alignment horizontal="center"/>
    </xf>
    <xf numFmtId="0" fontId="0" fillId="10" borderId="1" xfId="0" applyFill="1" applyBorder="1" applyAlignment="1">
      <alignment horizontal="right"/>
    </xf>
    <xf numFmtId="44" fontId="0" fillId="3" borderId="0" xfId="0" applyNumberFormat="1" applyFont="1" applyFill="1" applyBorder="1" applyAlignment="1">
      <alignment horizontal="right"/>
    </xf>
    <xf numFmtId="0" fontId="23" fillId="10" borderId="0" xfId="0" applyFont="1" applyFill="1"/>
    <xf numFmtId="44" fontId="3" fillId="2" borderId="14" xfId="0" applyNumberFormat="1" applyFont="1" applyFill="1" applyBorder="1"/>
    <xf numFmtId="0" fontId="3" fillId="10" borderId="15" xfId="0" applyFont="1" applyFill="1" applyBorder="1"/>
    <xf numFmtId="0" fontId="3" fillId="2" borderId="27" xfId="0" applyFont="1" applyFill="1" applyBorder="1"/>
    <xf numFmtId="0" fontId="3" fillId="2" borderId="1" xfId="0" applyFont="1" applyFill="1" applyBorder="1"/>
    <xf numFmtId="44" fontId="3" fillId="2" borderId="20" xfId="0" applyNumberFormat="1" applyFont="1" applyFill="1" applyBorder="1"/>
    <xf numFmtId="164" fontId="21" fillId="2" borderId="17" xfId="0" applyNumberFormat="1" applyFont="1" applyFill="1" applyBorder="1"/>
    <xf numFmtId="44" fontId="3" fillId="2" borderId="16" xfId="0" applyNumberFormat="1" applyFont="1" applyFill="1" applyBorder="1"/>
    <xf numFmtId="44" fontId="0" fillId="10" borderId="0" xfId="0" applyNumberFormat="1" applyFill="1"/>
    <xf numFmtId="0" fontId="12" fillId="0" borderId="1" xfId="0" applyFont="1" applyFill="1" applyBorder="1"/>
    <xf numFmtId="0" fontId="12" fillId="0" borderId="0" xfId="0" applyFont="1" applyFill="1"/>
    <xf numFmtId="0" fontId="12" fillId="0" borderId="0" xfId="0" applyFont="1" applyFill="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44" fontId="23" fillId="0" borderId="12" xfId="1" applyFont="1" applyFill="1" applyBorder="1" applyAlignment="1">
      <alignment horizontal="right" vertical="center"/>
    </xf>
    <xf numFmtId="0" fontId="0" fillId="0" borderId="0" xfId="0" applyFill="1" applyAlignment="1">
      <alignment horizontal="left" vertical="center"/>
    </xf>
    <xf numFmtId="0" fontId="0" fillId="0" borderId="34" xfId="0" applyFill="1" applyBorder="1" applyAlignment="1">
      <alignment horizontal="left" vertical="center"/>
    </xf>
    <xf numFmtId="0" fontId="0" fillId="0" borderId="32" xfId="0" applyFill="1" applyBorder="1" applyAlignment="1">
      <alignment horizontal="left" vertical="center"/>
    </xf>
    <xf numFmtId="44" fontId="23" fillId="0" borderId="35" xfId="1" applyFont="1" applyFill="1" applyBorder="1" applyAlignment="1">
      <alignment horizontal="right" vertical="center"/>
    </xf>
    <xf numFmtId="0" fontId="15" fillId="0" borderId="15" xfId="0" applyFont="1" applyFill="1" applyBorder="1" applyAlignment="1">
      <alignment horizontal="left" vertical="center"/>
    </xf>
    <xf numFmtId="0" fontId="0" fillId="0" borderId="16" xfId="0" applyFill="1" applyBorder="1"/>
    <xf numFmtId="44" fontId="18" fillId="0" borderId="17" xfId="1" applyFont="1" applyFill="1" applyBorder="1" applyAlignment="1">
      <alignment horizontal="center" vertical="center"/>
    </xf>
    <xf numFmtId="44" fontId="0" fillId="0" borderId="0" xfId="0" applyNumberFormat="1" applyFill="1"/>
    <xf numFmtId="44" fontId="23" fillId="0" borderId="0" xfId="1" applyFont="1" applyFill="1"/>
    <xf numFmtId="0" fontId="23" fillId="0" borderId="0" xfId="0" applyFont="1" applyFill="1"/>
    <xf numFmtId="9" fontId="23" fillId="0" borderId="0" xfId="0" applyNumberFormat="1" applyFont="1" applyFill="1"/>
    <xf numFmtId="0" fontId="0" fillId="0" borderId="0" xfId="0" applyFill="1" applyAlignment="1">
      <alignment horizontal="left"/>
    </xf>
    <xf numFmtId="44" fontId="23" fillId="0" borderId="0" xfId="0" applyNumberFormat="1" applyFont="1" applyFill="1"/>
    <xf numFmtId="0" fontId="3" fillId="10" borderId="0" xfId="0" applyFont="1" applyFill="1" applyBorder="1" applyAlignment="1">
      <alignment horizontal="center"/>
    </xf>
    <xf numFmtId="0" fontId="0" fillId="0" borderId="0" xfId="0" applyAlignment="1">
      <alignment vertical="center"/>
    </xf>
    <xf numFmtId="0" fontId="0" fillId="0" borderId="0" xfId="0" applyBorder="1" applyAlignment="1">
      <alignment vertical="center"/>
    </xf>
    <xf numFmtId="44" fontId="17" fillId="2" borderId="0" xfId="0" applyNumberFormat="1" applyFont="1" applyFill="1" applyBorder="1"/>
    <xf numFmtId="44" fontId="0" fillId="0" borderId="0" xfId="0" applyNumberFormat="1" applyAlignment="1">
      <alignment vertical="center"/>
    </xf>
    <xf numFmtId="0" fontId="0" fillId="10" borderId="1" xfId="0" applyFill="1" applyBorder="1"/>
    <xf numFmtId="0" fontId="11" fillId="2" borderId="0" xfId="0" applyFont="1" applyFill="1" applyAlignment="1">
      <alignment horizontal="center"/>
    </xf>
    <xf numFmtId="0" fontId="0" fillId="10" borderId="16" xfId="0" applyFill="1" applyBorder="1" applyAlignment="1">
      <alignment horizontal="center"/>
    </xf>
    <xf numFmtId="44" fontId="0" fillId="3" borderId="0" xfId="1" applyNumberFormat="1" applyFont="1" applyFill="1" applyBorder="1" applyAlignment="1">
      <alignment horizontal="right"/>
    </xf>
    <xf numFmtId="44" fontId="0" fillId="3" borderId="16" xfId="1" applyNumberFormat="1" applyFont="1" applyFill="1" applyBorder="1" applyAlignment="1">
      <alignment horizontal="right"/>
    </xf>
    <xf numFmtId="167" fontId="3" fillId="10" borderId="0" xfId="0" applyNumberFormat="1" applyFont="1" applyFill="1"/>
    <xf numFmtId="0" fontId="3" fillId="0" borderId="0" xfId="0" applyFont="1" applyAlignment="1">
      <alignment horizontal="left" indent="1"/>
    </xf>
    <xf numFmtId="14" fontId="33" fillId="10" borderId="0" xfId="1" applyNumberFormat="1" applyFont="1" applyFill="1" applyBorder="1" applyAlignment="1">
      <alignment horizontal="center"/>
    </xf>
    <xf numFmtId="14" fontId="3" fillId="10" borderId="0" xfId="0" applyNumberFormat="1" applyFont="1" applyFill="1" applyAlignment="1">
      <alignment horizontal="center"/>
    </xf>
    <xf numFmtId="44" fontId="23" fillId="2" borderId="0" xfId="1" applyFont="1" applyFill="1" applyBorder="1"/>
    <xf numFmtId="44" fontId="0" fillId="2" borderId="1" xfId="0" applyNumberFormat="1" applyFill="1" applyBorder="1"/>
    <xf numFmtId="44" fontId="0" fillId="0" borderId="0" xfId="1" applyFont="1"/>
    <xf numFmtId="0" fontId="6" fillId="2" borderId="0" xfId="0" applyFont="1" applyFill="1" applyBorder="1" applyAlignment="1">
      <alignment horizontal="left" indent="1"/>
    </xf>
    <xf numFmtId="0" fontId="29" fillId="2" borderId="43" xfId="0" applyFont="1" applyFill="1" applyBorder="1" applyAlignment="1">
      <alignment horizontal="center"/>
    </xf>
    <xf numFmtId="44" fontId="0" fillId="2" borderId="43" xfId="0" applyNumberFormat="1" applyFont="1" applyFill="1" applyBorder="1" applyAlignment="1">
      <alignment horizontal="center"/>
    </xf>
    <xf numFmtId="44" fontId="3" fillId="2" borderId="43" xfId="0" applyNumberFormat="1" applyFont="1" applyFill="1" applyBorder="1" applyAlignment="1">
      <alignment horizontal="center"/>
    </xf>
    <xf numFmtId="0" fontId="13" fillId="4" borderId="43" xfId="0" applyFont="1" applyFill="1" applyBorder="1" applyAlignment="1">
      <alignment horizontal="center"/>
    </xf>
    <xf numFmtId="0" fontId="8" fillId="10" borderId="0" xfId="0" applyFont="1" applyFill="1" applyAlignment="1">
      <alignment horizontal="left" indent="1"/>
    </xf>
    <xf numFmtId="0" fontId="8" fillId="10" borderId="0" xfId="0" applyFont="1" applyFill="1" applyAlignment="1">
      <alignment horizontal="left"/>
    </xf>
    <xf numFmtId="44" fontId="8" fillId="10" borderId="0" xfId="0" applyNumberFormat="1" applyFont="1" applyFill="1"/>
    <xf numFmtId="0" fontId="8" fillId="10" borderId="0" xfId="0" applyFont="1" applyFill="1"/>
    <xf numFmtId="44" fontId="9" fillId="2" borderId="0" xfId="1" applyFont="1" applyFill="1" applyBorder="1"/>
    <xf numFmtId="8" fontId="8" fillId="10" borderId="0" xfId="0" applyNumberFormat="1" applyFont="1" applyFill="1"/>
    <xf numFmtId="6" fontId="23" fillId="0" borderId="0" xfId="0" applyNumberFormat="1" applyFont="1"/>
    <xf numFmtId="0" fontId="6" fillId="0" borderId="0" xfId="0" applyFont="1"/>
    <xf numFmtId="0" fontId="35" fillId="2" borderId="0" xfId="0" applyFont="1" applyFill="1" applyBorder="1"/>
    <xf numFmtId="44" fontId="29" fillId="0" borderId="0" xfId="0" applyNumberFormat="1" applyFont="1"/>
    <xf numFmtId="44" fontId="23" fillId="0" borderId="0" xfId="0" applyNumberFormat="1" applyFont="1"/>
    <xf numFmtId="0" fontId="3" fillId="0" borderId="0" xfId="0" applyFont="1" applyAlignment="1">
      <alignment horizontal="right"/>
    </xf>
    <xf numFmtId="14" fontId="23" fillId="0" borderId="0" xfId="0" applyNumberFormat="1" applyFont="1"/>
    <xf numFmtId="44" fontId="0" fillId="10" borderId="0" xfId="1" applyFont="1" applyFill="1"/>
    <xf numFmtId="0" fontId="20" fillId="0" borderId="0" xfId="3" applyAlignment="1">
      <alignment horizontal="right"/>
    </xf>
    <xf numFmtId="44" fontId="26" fillId="2" borderId="16" xfId="0" applyNumberFormat="1" applyFont="1" applyFill="1" applyBorder="1"/>
    <xf numFmtId="0" fontId="3" fillId="2" borderId="16" xfId="0" applyFont="1" applyFill="1" applyBorder="1"/>
    <xf numFmtId="0" fontId="23" fillId="12" borderId="43" xfId="0" applyFont="1" applyFill="1" applyBorder="1" applyAlignment="1">
      <alignment horizontal="center"/>
    </xf>
    <xf numFmtId="44" fontId="23" fillId="12" borderId="0" xfId="1" applyFont="1" applyFill="1" applyBorder="1"/>
    <xf numFmtId="0" fontId="23" fillId="12" borderId="0" xfId="0" applyFont="1" applyFill="1" applyBorder="1"/>
    <xf numFmtId="0" fontId="0" fillId="12" borderId="0" xfId="0" applyFill="1" applyBorder="1"/>
    <xf numFmtId="0" fontId="23" fillId="12" borderId="0" xfId="0" applyFont="1" applyFill="1"/>
    <xf numFmtId="0" fontId="0" fillId="12" borderId="0" xfId="0" applyFill="1"/>
    <xf numFmtId="44" fontId="23" fillId="12" borderId="14" xfId="1" applyFont="1" applyFill="1" applyBorder="1"/>
    <xf numFmtId="44" fontId="23" fillId="12" borderId="20" xfId="1" applyFont="1" applyFill="1" applyBorder="1"/>
    <xf numFmtId="0" fontId="23" fillId="12" borderId="13" xfId="0" applyFont="1" applyFill="1" applyBorder="1"/>
    <xf numFmtId="0" fontId="23" fillId="12" borderId="0" xfId="0" quotePrefix="1" applyFont="1" applyFill="1" applyBorder="1"/>
    <xf numFmtId="0" fontId="23" fillId="12" borderId="15" xfId="0" applyFont="1" applyFill="1" applyBorder="1"/>
    <xf numFmtId="0" fontId="23" fillId="12" borderId="16" xfId="0" applyFont="1" applyFill="1" applyBorder="1"/>
    <xf numFmtId="44" fontId="23" fillId="12" borderId="17" xfId="1" applyFont="1" applyFill="1" applyBorder="1"/>
    <xf numFmtId="0" fontId="23" fillId="12" borderId="0" xfId="0" applyFont="1" applyFill="1" applyAlignment="1">
      <alignment horizontal="left" indent="1"/>
    </xf>
    <xf numFmtId="0" fontId="23" fillId="12" borderId="16" xfId="0" applyFont="1" applyFill="1" applyBorder="1" applyAlignment="1">
      <alignment horizontal="left" indent="1"/>
    </xf>
    <xf numFmtId="0" fontId="0" fillId="12" borderId="16" xfId="0" applyFill="1" applyBorder="1"/>
    <xf numFmtId="44" fontId="23" fillId="12" borderId="16" xfId="1" applyFont="1" applyFill="1" applyBorder="1"/>
    <xf numFmtId="167" fontId="23" fillId="12" borderId="0" xfId="1" applyNumberFormat="1" applyFont="1" applyFill="1" applyBorder="1" applyAlignment="1">
      <alignment horizontal="center"/>
    </xf>
    <xf numFmtId="167" fontId="23" fillId="12" borderId="16" xfId="1" applyNumberFormat="1" applyFont="1" applyFill="1" applyBorder="1" applyAlignment="1">
      <alignment horizontal="center"/>
    </xf>
    <xf numFmtId="14" fontId="23" fillId="12" borderId="0" xfId="1" applyNumberFormat="1" applyFont="1" applyFill="1" applyBorder="1" applyAlignment="1">
      <alignment horizontal="center"/>
    </xf>
    <xf numFmtId="14" fontId="23" fillId="12" borderId="16" xfId="1" applyNumberFormat="1" applyFont="1" applyFill="1" applyBorder="1" applyAlignment="1">
      <alignment horizontal="center"/>
    </xf>
    <xf numFmtId="1" fontId="23" fillId="12" borderId="0" xfId="0" quotePrefix="1" applyNumberFormat="1" applyFont="1" applyFill="1" applyAlignment="1">
      <alignment horizontal="left"/>
    </xf>
    <xf numFmtId="44" fontId="23" fillId="12" borderId="0" xfId="1" applyFont="1" applyFill="1"/>
    <xf numFmtId="175" fontId="23" fillId="12" borderId="0" xfId="0" applyNumberFormat="1" applyFont="1" applyFill="1"/>
    <xf numFmtId="1" fontId="23" fillId="12" borderId="0" xfId="0" applyNumberFormat="1" applyFont="1" applyFill="1"/>
    <xf numFmtId="0" fontId="23" fillId="12" borderId="0" xfId="0" applyFont="1" applyFill="1" applyBorder="1" applyAlignment="1">
      <alignment horizontal="left" indent="1"/>
    </xf>
    <xf numFmtId="1" fontId="23" fillId="12" borderId="0" xfId="0" applyNumberFormat="1" applyFont="1" applyFill="1" applyBorder="1" applyAlignment="1">
      <alignment horizontal="left"/>
    </xf>
    <xf numFmtId="175" fontId="23" fillId="12" borderId="0" xfId="0" applyNumberFormat="1" applyFont="1" applyFill="1" applyBorder="1"/>
    <xf numFmtId="1" fontId="23" fillId="12" borderId="0" xfId="0" applyNumberFormat="1" applyFont="1" applyFill="1" applyBorder="1"/>
    <xf numFmtId="1" fontId="23" fillId="12" borderId="0" xfId="0" applyNumberFormat="1" applyFont="1" applyFill="1" applyAlignment="1">
      <alignment horizontal="left"/>
    </xf>
    <xf numFmtId="0" fontId="3" fillId="12" borderId="16" xfId="0" applyFont="1" applyFill="1" applyBorder="1"/>
    <xf numFmtId="0" fontId="3" fillId="12" borderId="16" xfId="0" applyFont="1" applyFill="1" applyBorder="1" applyAlignment="1"/>
    <xf numFmtId="44" fontId="3" fillId="12" borderId="16" xfId="0" applyNumberFormat="1" applyFont="1" applyFill="1" applyBorder="1" applyAlignment="1">
      <alignment horizontal="right"/>
    </xf>
    <xf numFmtId="14" fontId="23" fillId="12" borderId="0" xfId="0" applyNumberFormat="1" applyFont="1" applyFill="1"/>
    <xf numFmtId="15" fontId="23" fillId="12" borderId="0" xfId="0" applyNumberFormat="1" applyFont="1" applyFill="1"/>
    <xf numFmtId="0" fontId="0" fillId="2" borderId="0" xfId="0" applyFont="1" applyFill="1" applyAlignment="1">
      <alignment horizontal="right"/>
    </xf>
    <xf numFmtId="0" fontId="0" fillId="10" borderId="0" xfId="0" applyFont="1" applyFill="1"/>
    <xf numFmtId="0" fontId="0" fillId="2" borderId="0" xfId="0" applyFont="1" applyFill="1" applyAlignment="1">
      <alignment horizontal="center"/>
    </xf>
    <xf numFmtId="0" fontId="42" fillId="0" borderId="0" xfId="0" applyFont="1"/>
    <xf numFmtId="0" fontId="13" fillId="4" borderId="47" xfId="0" applyFont="1" applyFill="1" applyBorder="1" applyAlignment="1">
      <alignment horizontal="center" wrapText="1"/>
    </xf>
    <xf numFmtId="0" fontId="13" fillId="4" borderId="10" xfId="0" applyFont="1" applyFill="1" applyBorder="1" applyAlignment="1">
      <alignment horizontal="center"/>
    </xf>
    <xf numFmtId="0" fontId="13" fillId="4" borderId="12" xfId="0" applyFont="1" applyFill="1" applyBorder="1" applyAlignment="1">
      <alignment horizontal="center"/>
    </xf>
    <xf numFmtId="9" fontId="0" fillId="10" borderId="48" xfId="2" applyFont="1" applyFill="1" applyBorder="1" applyAlignment="1">
      <alignment horizontal="center"/>
    </xf>
    <xf numFmtId="9" fontId="0" fillId="10" borderId="49" xfId="2" applyFont="1" applyFill="1" applyBorder="1" applyAlignment="1">
      <alignment horizontal="center"/>
    </xf>
    <xf numFmtId="165" fontId="23" fillId="10" borderId="13" xfId="1" applyNumberFormat="1" applyFont="1" applyFill="1" applyBorder="1" applyAlignment="1">
      <alignment horizontal="center"/>
    </xf>
    <xf numFmtId="165" fontId="0" fillId="10" borderId="14" xfId="1" applyNumberFormat="1" applyFont="1" applyFill="1" applyBorder="1" applyAlignment="1">
      <alignment horizontal="center"/>
    </xf>
    <xf numFmtId="165" fontId="23" fillId="10" borderId="15" xfId="1" applyNumberFormat="1" applyFont="1" applyFill="1" applyBorder="1" applyAlignment="1">
      <alignment horizontal="center"/>
    </xf>
    <xf numFmtId="165" fontId="0" fillId="10" borderId="17" xfId="1" applyNumberFormat="1" applyFont="1" applyFill="1" applyBorder="1" applyAlignment="1">
      <alignment horizontal="center"/>
    </xf>
    <xf numFmtId="6" fontId="0" fillId="0" borderId="14" xfId="0" applyNumberFormat="1" applyFont="1" applyBorder="1"/>
    <xf numFmtId="6" fontId="0" fillId="0" borderId="17" xfId="0" applyNumberFormat="1" applyFont="1" applyBorder="1"/>
    <xf numFmtId="0" fontId="3" fillId="0" borderId="13" xfId="0" applyFont="1" applyBorder="1"/>
    <xf numFmtId="0" fontId="3" fillId="0" borderId="15" xfId="0" applyFont="1" applyBorder="1"/>
    <xf numFmtId="170" fontId="0" fillId="10" borderId="0" xfId="1" applyNumberFormat="1" applyFont="1" applyFill="1" applyBorder="1" applyAlignment="1">
      <alignment horizontal="center"/>
    </xf>
    <xf numFmtId="165" fontId="23" fillId="10" borderId="0" xfId="1" applyNumberFormat="1" applyFont="1" applyFill="1" applyBorder="1" applyAlignment="1">
      <alignment horizontal="center"/>
    </xf>
    <xf numFmtId="165" fontId="23" fillId="10" borderId="14" xfId="1" applyNumberFormat="1" applyFont="1" applyFill="1" applyBorder="1" applyAlignment="1">
      <alignment horizontal="center"/>
    </xf>
    <xf numFmtId="0" fontId="0" fillId="10" borderId="0" xfId="0" applyFont="1" applyFill="1" applyAlignment="1">
      <alignment horizontal="right"/>
    </xf>
    <xf numFmtId="0" fontId="28" fillId="10" borderId="0" xfId="0" applyFont="1" applyFill="1" applyBorder="1" applyAlignment="1">
      <alignment horizontal="center"/>
    </xf>
    <xf numFmtId="0" fontId="28" fillId="10" borderId="0" xfId="0" applyFont="1" applyFill="1" applyAlignment="1">
      <alignment horizontal="center"/>
    </xf>
    <xf numFmtId="44" fontId="29" fillId="2" borderId="0" xfId="0" applyNumberFormat="1" applyFont="1" applyFill="1" applyBorder="1"/>
    <xf numFmtId="0" fontId="23" fillId="12" borderId="0" xfId="0" applyFont="1" applyFill="1" applyAlignment="1">
      <alignment horizontal="center"/>
    </xf>
    <xf numFmtId="0" fontId="0" fillId="0" borderId="0" xfId="0" applyFont="1" applyAlignment="1">
      <alignment horizontal="center"/>
    </xf>
    <xf numFmtId="0" fontId="43" fillId="13" borderId="0" xfId="0" applyFont="1" applyFill="1" applyBorder="1" applyAlignment="1">
      <alignment horizontal="center"/>
    </xf>
    <xf numFmtId="0" fontId="13" fillId="4" borderId="10" xfId="0" applyFont="1" applyFill="1" applyBorder="1" applyAlignment="1">
      <alignment horizontal="center" wrapText="1"/>
    </xf>
    <xf numFmtId="0" fontId="13" fillId="4" borderId="11" xfId="0" applyFont="1" applyFill="1" applyBorder="1" applyAlignment="1">
      <alignment horizontal="center"/>
    </xf>
    <xf numFmtId="10" fontId="0" fillId="10" borderId="13" xfId="2" applyNumberFormat="1" applyFont="1" applyFill="1" applyBorder="1" applyAlignment="1">
      <alignment horizontal="center"/>
    </xf>
    <xf numFmtId="10" fontId="0" fillId="10" borderId="15" xfId="2" applyNumberFormat="1" applyFont="1" applyFill="1" applyBorder="1" applyAlignment="1">
      <alignment horizontal="center"/>
    </xf>
    <xf numFmtId="165" fontId="23" fillId="10" borderId="16" xfId="1" applyNumberFormat="1" applyFont="1" applyFill="1" applyBorder="1" applyAlignment="1">
      <alignment horizontal="center"/>
    </xf>
    <xf numFmtId="0" fontId="13" fillId="4" borderId="47" xfId="0" applyFont="1" applyFill="1" applyBorder="1" applyAlignment="1">
      <alignment horizontal="center"/>
    </xf>
    <xf numFmtId="0" fontId="3" fillId="10" borderId="48" xfId="0" applyFont="1" applyFill="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165" fontId="23" fillId="11" borderId="13" xfId="1" applyNumberFormat="1" applyFont="1" applyFill="1" applyBorder="1" applyAlignment="1">
      <alignment horizontal="center"/>
    </xf>
    <xf numFmtId="165" fontId="0" fillId="10" borderId="48" xfId="1" applyNumberFormat="1" applyFont="1" applyFill="1" applyBorder="1" applyAlignment="1">
      <alignment horizontal="center"/>
    </xf>
    <xf numFmtId="165" fontId="0" fillId="10" borderId="49" xfId="1" applyNumberFormat="1" applyFont="1" applyFill="1" applyBorder="1" applyAlignment="1">
      <alignment horizontal="center"/>
    </xf>
    <xf numFmtId="6" fontId="0" fillId="0" borderId="0" xfId="0" applyNumberFormat="1" applyFont="1" applyAlignment="1">
      <alignment horizontal="center"/>
    </xf>
    <xf numFmtId="0" fontId="6" fillId="0" borderId="9" xfId="0" applyFont="1" applyBorder="1"/>
    <xf numFmtId="0" fontId="3" fillId="2" borderId="10" xfId="0" applyFont="1" applyFill="1" applyBorder="1"/>
    <xf numFmtId="0" fontId="0" fillId="2" borderId="11" xfId="0" applyFill="1" applyBorder="1"/>
    <xf numFmtId="0" fontId="0" fillId="2" borderId="12" xfId="0" applyFill="1" applyBorder="1"/>
    <xf numFmtId="0" fontId="0" fillId="0" borderId="13" xfId="0" applyFont="1" applyBorder="1" applyAlignment="1">
      <alignment horizontal="left" indent="1"/>
    </xf>
    <xf numFmtId="0" fontId="23" fillId="12" borderId="14" xfId="0" applyFont="1" applyFill="1" applyBorder="1" applyAlignment="1">
      <alignment horizontal="center"/>
    </xf>
    <xf numFmtId="0" fontId="0" fillId="2" borderId="13" xfId="0" applyFont="1" applyFill="1" applyBorder="1" applyAlignment="1">
      <alignment horizontal="left" indent="1"/>
    </xf>
    <xf numFmtId="9" fontId="23" fillId="12" borderId="14" xfId="0" applyNumberFormat="1" applyFont="1" applyFill="1" applyBorder="1" applyAlignment="1">
      <alignment horizontal="center" vertical="center"/>
    </xf>
    <xf numFmtId="0" fontId="0" fillId="2" borderId="15" xfId="0" applyFont="1" applyFill="1" applyBorder="1" applyAlignment="1">
      <alignment horizontal="left" indent="1"/>
    </xf>
    <xf numFmtId="9" fontId="23" fillId="12" borderId="17" xfId="0" applyNumberFormat="1" applyFont="1" applyFill="1" applyBorder="1" applyAlignment="1">
      <alignment horizontal="center" vertical="center"/>
    </xf>
    <xf numFmtId="0" fontId="0" fillId="0" borderId="27" xfId="0" applyFont="1" applyBorder="1" applyAlignment="1">
      <alignment horizontal="left" indent="1"/>
    </xf>
    <xf numFmtId="0" fontId="23" fillId="12" borderId="20" xfId="0" applyFont="1" applyFill="1" applyBorder="1" applyAlignment="1">
      <alignment horizontal="center"/>
    </xf>
    <xf numFmtId="1" fontId="23" fillId="12" borderId="16" xfId="0" applyNumberFormat="1" applyFont="1" applyFill="1" applyBorder="1"/>
    <xf numFmtId="8" fontId="0" fillId="10" borderId="16" xfId="0" applyNumberFormat="1" applyFill="1" applyBorder="1"/>
    <xf numFmtId="0" fontId="23" fillId="12" borderId="0" xfId="0" applyFont="1" applyFill="1" applyBorder="1" applyAlignment="1">
      <alignment horizontal="center"/>
    </xf>
    <xf numFmtId="0" fontId="23" fillId="12" borderId="16" xfId="0" applyFont="1" applyFill="1" applyBorder="1" applyAlignment="1">
      <alignment horizontal="center"/>
    </xf>
    <xf numFmtId="0" fontId="29" fillId="0" borderId="12" xfId="0" applyFont="1" applyBorder="1" applyAlignment="1">
      <alignment horizontal="right"/>
    </xf>
    <xf numFmtId="0" fontId="0" fillId="0" borderId="13" xfId="0" applyFont="1" applyBorder="1"/>
    <xf numFmtId="0" fontId="29" fillId="0" borderId="14" xfId="0" applyFont="1" applyBorder="1" applyAlignment="1">
      <alignment horizontal="right"/>
    </xf>
    <xf numFmtId="9" fontId="0" fillId="0" borderId="14" xfId="2" applyNumberFormat="1" applyFont="1" applyBorder="1"/>
    <xf numFmtId="0" fontId="0" fillId="0" borderId="14" xfId="0" applyFont="1" applyBorder="1"/>
    <xf numFmtId="44" fontId="41" fillId="0" borderId="14" xfId="0" applyNumberFormat="1" applyFont="1" applyBorder="1"/>
    <xf numFmtId="44" fontId="0" fillId="0" borderId="14" xfId="0" applyNumberFormat="1" applyFont="1" applyBorder="1"/>
    <xf numFmtId="44" fontId="3" fillId="0" borderId="17" xfId="0" applyNumberFormat="1" applyFont="1" applyBorder="1"/>
    <xf numFmtId="172" fontId="3" fillId="0" borderId="0" xfId="0" applyNumberFormat="1" applyFont="1"/>
    <xf numFmtId="0" fontId="0" fillId="2" borderId="1" xfId="0" applyFont="1" applyFill="1" applyBorder="1" applyAlignment="1">
      <alignment horizontal="right"/>
    </xf>
    <xf numFmtId="0" fontId="18" fillId="0" borderId="0" xfId="0" applyFont="1"/>
    <xf numFmtId="0" fontId="0" fillId="10" borderId="13" xfId="0" applyFont="1" applyFill="1" applyBorder="1" applyAlignment="1">
      <alignment horizontal="center"/>
    </xf>
    <xf numFmtId="0" fontId="0" fillId="10" borderId="14" xfId="0" applyFont="1" applyFill="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3" fontId="0" fillId="0" borderId="16" xfId="0" applyNumberFormat="1" applyFont="1" applyBorder="1"/>
    <xf numFmtId="0" fontId="0" fillId="0" borderId="17" xfId="0" applyFont="1" applyBorder="1" applyAlignment="1">
      <alignment horizontal="center"/>
    </xf>
    <xf numFmtId="172" fontId="3" fillId="0" borderId="14" xfId="0" applyNumberFormat="1" applyFont="1" applyBorder="1"/>
    <xf numFmtId="172" fontId="3" fillId="0" borderId="17" xfId="0" applyNumberFormat="1" applyFont="1" applyBorder="1"/>
    <xf numFmtId="0" fontId="44" fillId="4" borderId="10" xfId="0" applyFont="1" applyFill="1" applyBorder="1"/>
    <xf numFmtId="0" fontId="11" fillId="4" borderId="12" xfId="0" applyFont="1" applyFill="1" applyBorder="1"/>
    <xf numFmtId="176" fontId="0" fillId="2" borderId="1" xfId="0" applyNumberFormat="1" applyFill="1" applyBorder="1" applyAlignment="1">
      <alignment horizontal="center"/>
    </xf>
    <xf numFmtId="0" fontId="3" fillId="2" borderId="13" xfId="0" applyFont="1" applyFill="1" applyBorder="1" applyAlignment="1">
      <alignment horizontal="left"/>
    </xf>
    <xf numFmtId="0" fontId="3" fillId="2" borderId="0" xfId="0" applyFont="1" applyFill="1" applyBorder="1" applyAlignment="1">
      <alignment horizontal="left"/>
    </xf>
    <xf numFmtId="0" fontId="3" fillId="2" borderId="27" xfId="0" applyFont="1" applyFill="1" applyBorder="1" applyAlignment="1">
      <alignment horizontal="left"/>
    </xf>
    <xf numFmtId="0" fontId="3" fillId="2" borderId="1" xfId="0" applyFont="1" applyFill="1" applyBorder="1" applyAlignment="1">
      <alignment horizontal="left"/>
    </xf>
    <xf numFmtId="0" fontId="3" fillId="2" borderId="0" xfId="0" applyFont="1" applyFill="1" applyBorder="1" applyAlignment="1">
      <alignment horizont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17" xfId="0" applyFont="1" applyFill="1" applyBorder="1" applyAlignment="1">
      <alignment horizontal="center" vertical="center"/>
    </xf>
  </cellXfs>
  <cellStyles count="6">
    <cellStyle name="Currency" xfId="1" builtinId="4"/>
    <cellStyle name="Hyperlink" xfId="3" builtinId="8"/>
    <cellStyle name="Normal" xfId="0" builtinId="0"/>
    <cellStyle name="Normal 2" xfId="5" xr:uid="{00000000-0005-0000-0000-000032000000}"/>
    <cellStyle name="Percent" xfId="2" builtinId="5"/>
    <cellStyle name="Table details left aligned" xfId="4" xr:uid="{E3649A85-3D9A-4834-8E2B-F3E5EA2C474C}"/>
  </cellStyles>
  <dxfs count="78">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numFmt numFmtId="13"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ont>
        <color rgb="FF0000FF"/>
      </font>
      <numFmt numFmtId="13" formatCode="0%"/>
      <fill>
        <patternFill patternType="none">
          <fgColor indexed="64"/>
          <bgColor indexed="65"/>
        </patternFill>
      </fill>
    </dxf>
    <dxf>
      <font>
        <b val="0"/>
        <i val="0"/>
        <strike val="0"/>
        <condense val="0"/>
        <extend val="0"/>
        <outline val="0"/>
        <shadow val="0"/>
        <u val="none"/>
        <vertAlign val="baseline"/>
        <sz val="12"/>
        <color rgb="FF0000FF"/>
        <name val="Calibri"/>
        <family val="2"/>
        <scheme val="minor"/>
      </font>
      <fill>
        <patternFill patternType="none">
          <fgColor indexed="64"/>
          <bgColor indexed="65"/>
        </patternFill>
      </fill>
    </dxf>
    <dxf>
      <font>
        <color rgb="FF0000FF"/>
      </font>
      <fill>
        <patternFill patternType="none">
          <fgColor indexed="64"/>
          <bgColor auto="1"/>
        </patternFill>
      </fill>
    </dxf>
    <dxf>
      <font>
        <b val="0"/>
        <i val="0"/>
        <strike val="0"/>
        <condense val="0"/>
        <extend val="0"/>
        <outline val="0"/>
        <shadow val="0"/>
        <u val="none"/>
        <vertAlign val="baseline"/>
        <sz val="12"/>
        <color rgb="FF0000FF"/>
        <name val="Calibri"/>
        <family val="2"/>
        <scheme val="minor"/>
      </font>
      <fill>
        <patternFill patternType="none">
          <fgColor indexed="64"/>
          <bgColor indexed="65"/>
        </patternFill>
      </fill>
    </dxf>
    <dxf>
      <font>
        <color rgb="FF0000FF"/>
      </font>
      <fill>
        <patternFill patternType="none">
          <fgColor indexed="64"/>
          <bgColor indexed="65"/>
        </patternFill>
      </fill>
    </dxf>
    <dxf>
      <numFmt numFmtId="34" formatCode="_(&quot;$&quot;* #,##0.00_);_(&quot;$&quot;* \(#,##0.00\);_(&quot;$&quot;* &quot;-&quot;??_);_(@_)"/>
      <fill>
        <patternFill patternType="none">
          <fgColor indexed="64"/>
          <bgColor indexed="65"/>
        </patternFill>
      </fill>
    </dxf>
    <dxf>
      <numFmt numFmtId="34" formatCode="_(&quot;$&quot;* #,##0.00_);_(&quot;$&quot;* \(#,##0.00\);_(&quot;$&quot;* &quot;-&quot;??_);_(@_)"/>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numFmt numFmtId="0" formatCode="General"/>
      <fill>
        <patternFill patternType="none">
          <fgColor indexed="64"/>
          <bgColor auto="1"/>
        </patternFill>
      </fill>
      <alignment horizontal="left" vertical="bottom" textRotation="0" wrapText="0" indent="1" justifyLastLine="0" shrinkToFit="0" readingOrder="0"/>
    </dxf>
    <dxf>
      <font>
        <color auto="1"/>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color auto="1"/>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border diagonalUp="0" diagonalDown="0">
        <left/>
        <right/>
        <top style="thin">
          <color theme="4" tint="0.79998168889431442"/>
        </top>
        <bottom style="thin">
          <color theme="4" tint="0.79998168889431442"/>
        </bottom>
      </border>
    </dxf>
    <dxf>
      <font>
        <b val="0"/>
        <i val="0"/>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4" tint="0.79998168889431442"/>
        </top>
        <bottom style="thin">
          <color theme="4" tint="0.79998168889431442"/>
        </bottom>
      </border>
    </dxf>
    <dxf>
      <font>
        <color auto="1"/>
      </font>
      <numFmt numFmtId="164" formatCode="0.0%"/>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top style="thin">
          <color theme="4" tint="0.79998168889431442"/>
        </top>
        <bottom style="thin">
          <color theme="4" tint="0.79998168889431442"/>
        </bottom>
      </border>
    </dxf>
    <dxf>
      <font>
        <color auto="1"/>
      </font>
      <numFmt numFmtId="167" formatCode="0.0"/>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top style="thin">
          <color theme="4" tint="0.79998168889431442"/>
        </top>
        <bottom style="thin">
          <color theme="4" tint="0.79998168889431442"/>
        </bottom>
      </border>
    </dxf>
    <dxf>
      <numFmt numFmtId="167" formatCode="0.0"/>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numFmt numFmtId="34" formatCode="_(&quot;$&quot;* #,##0.00_);_(&quot;$&quot;* \(#,##0.00\);_(&quot;$&quot;* &quot;-&quot;??_);_(@_)"/>
      <fill>
        <patternFill patternType="none">
          <fgColor indexed="64"/>
          <bgColor auto="1"/>
        </patternFill>
      </fill>
      <alignment horizontal="left" vertical="bottom" textRotation="0" wrapText="0" indent="1" justifyLastLine="0" shrinkToFit="0" readingOrder="0"/>
    </dxf>
    <dxf>
      <fill>
        <patternFill patternType="none">
          <fgColor indexed="64"/>
          <bgColor auto="1"/>
        </patternFill>
      </fill>
      <alignment horizontal="left" vertical="bottom" textRotation="0" wrapText="0" indent="1" justifyLastLine="0" shrinkToFit="0" readingOrder="0"/>
    </dxf>
    <dxf>
      <font>
        <b val="0"/>
      </font>
    </dxf>
    <dxf>
      <numFmt numFmtId="34" formatCode="_(&quot;$&quot;* #,##0.00_);_(&quot;$&quot;* \(#,##0.00\);_(&quot;$&quot;* &quot;-&quot;??_);_(@_)"/>
    </dxf>
    <dxf>
      <font>
        <color rgb="FF9C0006"/>
      </font>
      <fill>
        <patternFill>
          <bgColor rgb="FFFFC7CE"/>
        </patternFill>
      </fill>
    </dxf>
    <dxf>
      <fill>
        <patternFill>
          <bgColor rgb="FFFF7C80"/>
        </patternFill>
      </fill>
    </dxf>
    <dxf>
      <fill>
        <patternFill>
          <bgColor theme="2"/>
        </patternFill>
      </fill>
    </dxf>
    <dxf>
      <numFmt numFmtId="170" formatCode="_([$$-409]* #,##0.00_);_([$$-409]* \(#,##0.00\);_([$$-409]* &quot;-&quot;??_);_(@_)"/>
    </dxf>
    <dxf>
      <numFmt numFmtId="170" formatCode="_([$$-409]* #,##0.00_);_([$$-409]* \(#,##0.00\);_([$$-409]* &quot;-&quot;??_);_(@_)"/>
    </dxf>
    <dxf>
      <fill>
        <patternFill>
          <bgColor theme="2"/>
        </patternFill>
      </fill>
    </dxf>
    <dxf>
      <fill>
        <patternFill>
          <bgColor theme="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numFmt numFmtId="19" formatCode="m/d/yyyy"/>
      <fill>
        <patternFill patternType="solid">
          <fgColor indexed="64"/>
          <bgColor theme="7" tint="0.79998168889431442"/>
        </patternFill>
      </fill>
    </dxf>
    <dxf>
      <font>
        <color rgb="FF0000FF"/>
      </font>
      <numFmt numFmtId="19" formatCode="m/d/yyyy"/>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fill>
        <patternFill patternType="solid">
          <fgColor indexed="64"/>
          <bgColor theme="7" tint="0.79998168889431442"/>
        </patternFill>
      </fill>
    </dxf>
    <dxf>
      <font>
        <color rgb="FF0000FF"/>
      </font>
      <numFmt numFmtId="20" formatCode="d\-mmm\-yy"/>
      <fill>
        <patternFill patternType="solid">
          <fgColor indexed="64"/>
          <bgColor theme="7" tint="0.79998168889431442"/>
        </patternFill>
      </fill>
    </dxf>
    <dxf>
      <font>
        <color rgb="FF0000FF"/>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color rgb="FF0000FF"/>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12" formatCode="&quot;$&quot;#,##0.00_);[Red]\(&quot;$&quot;#,##0.00\)"/>
      <fill>
        <patternFill patternType="solid">
          <fgColor indexed="64"/>
          <bgColor rgb="FFFFFFFF"/>
        </patternFill>
      </fill>
    </dxf>
    <dxf>
      <numFmt numFmtId="12" formatCode="&quot;$&quot;#,##0.00_);[Red]\(&quot;$&quot;#,##0.00\)"/>
      <fill>
        <patternFill patternType="solid">
          <fgColor indexed="64"/>
          <bgColor rgb="FFFFFFFF"/>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numFmt numFmtId="1" formatCode="0"/>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numFmt numFmtId="175" formatCode="0.000%"/>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34" formatCode="_(&quot;$&quot;* #,##0.00_);_(&quot;$&quot;* \(#,##0.00\);_(&quot;$&quot;* &quot;-&quot;??_);_(@_)"/>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numFmt numFmtId="34" formatCode="_(&quot;$&quot;* #,##0.00_);_(&quot;$&quot;* \(#,##0.00\);_(&quot;$&quot;* &quot;-&quot;??_);_(@_)"/>
      <fill>
        <patternFill patternType="solid">
          <fgColor indexed="64"/>
          <bgColor rgb="FFFFFFFF"/>
        </patternFill>
      </fill>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alignment horizontal="left"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fill>
        <patternFill patternType="solid">
          <fgColor indexed="64"/>
          <bgColor rgb="FFFFFFFF"/>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FF"/>
        <name val="Calibri"/>
        <family val="2"/>
        <scheme val="minor"/>
      </font>
      <fill>
        <patternFill patternType="solid">
          <fgColor indexed="64"/>
          <bgColor theme="7" tint="0.79998168889431442"/>
        </patternFill>
      </fill>
      <alignment horizontal="left" vertical="bottom" textRotation="0" wrapText="0" indent="1" justifyLastLine="0" shrinkToFit="0" readingOrder="0"/>
    </dxf>
    <dxf>
      <font>
        <b/>
        <color rgb="FF000000"/>
      </font>
    </dxf>
    <dxf>
      <font>
        <b val="0"/>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dxf>
    <dxf>
      <font>
        <b/>
        <i val="0"/>
      </font>
      <fill>
        <patternFill>
          <bgColor theme="7" tint="0.39994506668294322"/>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[Comprehensive Budget Tracker v8.01.xlsx]Spend Tables!spendPivot1</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Spend</a:t>
            </a:r>
            <a:r>
              <a:rPr lang="en-US" b="1" baseline="0"/>
              <a:t> </a:t>
            </a:r>
            <a:r>
              <a:rPr lang="en-US" b="1"/>
              <a:t>Breakdown</a:t>
            </a:r>
          </a:p>
        </c:rich>
      </c:tx>
      <c:layout>
        <c:manualLayout>
          <c:xMode val="edge"/>
          <c:yMode val="edge"/>
          <c:x val="0.35464687081514878"/>
          <c:y val="1.3779521908004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solidFill>
          <a:ln w="19050">
            <a:solidFill>
              <a:schemeClr val="lt1"/>
            </a:solidFill>
          </a:ln>
          <a:effectLst/>
        </c:spPr>
        <c:marker>
          <c:symbol val="none"/>
        </c:marker>
      </c:pivotFmt>
      <c:pivotFmt>
        <c:idx val="1"/>
        <c:spPr>
          <a:solidFill>
            <a:schemeClr val="accent5"/>
          </a:solidFill>
          <a:ln w="19050">
            <a:solidFill>
              <a:schemeClr val="lt1"/>
            </a:solidFill>
          </a:ln>
          <a:effectLst/>
        </c:spPr>
        <c:marker>
          <c:symbol val="none"/>
        </c:marker>
      </c:pivotFmt>
      <c:pivotFmt>
        <c:idx val="2"/>
        <c:spPr>
          <a:solidFill>
            <a:schemeClr val="accent5"/>
          </a:solidFill>
          <a:ln w="19050">
            <a:solidFill>
              <a:schemeClr val="lt1"/>
            </a:solidFill>
          </a:ln>
          <a:effectLst/>
        </c:spPr>
      </c:pivotFmt>
      <c:pivotFmt>
        <c:idx val="3"/>
        <c:spPr>
          <a:solidFill>
            <a:schemeClr val="accent5"/>
          </a:solidFill>
          <a:ln w="19050">
            <a:solidFill>
              <a:schemeClr val="lt1"/>
            </a:solidFill>
          </a:ln>
          <a:effectLst/>
        </c:spPr>
      </c:pivotFmt>
      <c:pivotFmt>
        <c:idx val="4"/>
        <c:spPr>
          <a:solidFill>
            <a:schemeClr val="accent5"/>
          </a:solidFill>
          <a:ln w="19050">
            <a:solidFill>
              <a:schemeClr val="lt1"/>
            </a:solidFill>
          </a:ln>
          <a:effectLst/>
        </c:spPr>
      </c:pivotFmt>
      <c:pivotFmt>
        <c:idx val="5"/>
        <c:spPr>
          <a:solidFill>
            <a:schemeClr val="accent5"/>
          </a:solidFill>
          <a:ln w="19050">
            <a:solidFill>
              <a:schemeClr val="lt1"/>
            </a:solidFill>
          </a:ln>
          <a:effectLst/>
        </c:spPr>
      </c:pivotFmt>
      <c:pivotFmt>
        <c:idx val="6"/>
        <c:spPr>
          <a:solidFill>
            <a:schemeClr val="accent5"/>
          </a:solidFill>
          <a:ln w="19050">
            <a:solidFill>
              <a:schemeClr val="lt1"/>
            </a:solidFill>
          </a:ln>
          <a:effectLst/>
        </c:spPr>
      </c:pivotFmt>
      <c:pivotFmt>
        <c:idx val="7"/>
        <c:spPr>
          <a:solidFill>
            <a:schemeClr val="accent5"/>
          </a:solidFill>
          <a:ln w="19050">
            <a:solidFill>
              <a:schemeClr val="lt1"/>
            </a:solidFill>
          </a:ln>
          <a:effectLst/>
        </c:spPr>
      </c:pivotFmt>
      <c:pivotFmt>
        <c:idx val="8"/>
        <c:spPr>
          <a:solidFill>
            <a:schemeClr val="accent5"/>
          </a:solidFill>
          <a:ln w="19050">
            <a:solidFill>
              <a:schemeClr val="lt1"/>
            </a:solidFill>
          </a:ln>
          <a:effectLst/>
        </c:spPr>
      </c:pivotFmt>
      <c:pivotFmt>
        <c:idx val="9"/>
        <c:spPr>
          <a:solidFill>
            <a:schemeClr val="accent5"/>
          </a:solidFill>
          <a:ln w="19050">
            <a:solidFill>
              <a:schemeClr val="lt1"/>
            </a:solidFill>
          </a:ln>
          <a:effectLst/>
        </c:spPr>
      </c:pivotFmt>
      <c:pivotFmt>
        <c:idx val="10"/>
        <c:spPr>
          <a:solidFill>
            <a:schemeClr val="accent5"/>
          </a:solidFill>
          <a:ln w="19050">
            <a:solidFill>
              <a:schemeClr val="lt1"/>
            </a:solidFill>
          </a:ln>
          <a:effectLst/>
        </c:spPr>
      </c:pivotFmt>
      <c:pivotFmt>
        <c:idx val="11"/>
        <c:spPr>
          <a:solidFill>
            <a:schemeClr val="accent5"/>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5">
              <a:shade val="44000"/>
            </a:schemeClr>
          </a:solidFill>
          <a:ln w="19050">
            <a:solidFill>
              <a:schemeClr val="lt1"/>
            </a:solidFill>
          </a:ln>
          <a:effectLst/>
        </c:spPr>
      </c:pivotFmt>
      <c:pivotFmt>
        <c:idx val="13"/>
        <c:spPr>
          <a:solidFill>
            <a:schemeClr val="accent5">
              <a:tint val="72000"/>
            </a:schemeClr>
          </a:solidFill>
          <a:ln w="19050">
            <a:solidFill>
              <a:schemeClr val="lt1"/>
            </a:solidFill>
          </a:ln>
          <a:effectLst/>
        </c:spPr>
      </c:pivotFmt>
      <c:pivotFmt>
        <c:idx val="14"/>
        <c:spPr>
          <a:solidFill>
            <a:schemeClr val="accent5">
              <a:shade val="94000"/>
            </a:schemeClr>
          </a:solidFill>
          <a:ln w="19050">
            <a:solidFill>
              <a:schemeClr val="lt1"/>
            </a:solidFill>
          </a:ln>
          <a:effectLst/>
        </c:spPr>
      </c:pivotFmt>
      <c:pivotFmt>
        <c:idx val="15"/>
        <c:spPr>
          <a:solidFill>
            <a:schemeClr val="accent5">
              <a:tint val="44000"/>
            </a:schemeClr>
          </a:solidFill>
          <a:ln w="19050">
            <a:solidFill>
              <a:schemeClr val="lt1"/>
            </a:solidFill>
          </a:ln>
          <a:effectLst/>
        </c:spPr>
      </c:pivotFmt>
      <c:pivotFmt>
        <c:idx val="16"/>
        <c:spPr>
          <a:solidFill>
            <a:schemeClr val="accent5">
              <a:shade val="72000"/>
            </a:schemeClr>
          </a:solidFill>
          <a:ln w="19050">
            <a:solidFill>
              <a:schemeClr val="lt1"/>
            </a:solidFill>
          </a:ln>
          <a:effectLst/>
        </c:spPr>
      </c:pivotFmt>
      <c:pivotFmt>
        <c:idx val="17"/>
        <c:spPr>
          <a:solidFill>
            <a:schemeClr val="accent5">
              <a:shade val="86000"/>
            </a:schemeClr>
          </a:solidFill>
          <a:ln w="19050">
            <a:solidFill>
              <a:schemeClr val="lt1"/>
            </a:solidFill>
          </a:ln>
          <a:effectLst/>
        </c:spPr>
      </c:pivotFmt>
      <c:pivotFmt>
        <c:idx val="18"/>
        <c:spPr>
          <a:solidFill>
            <a:schemeClr val="accent5">
              <a:tint val="58000"/>
            </a:schemeClr>
          </a:solidFill>
          <a:ln w="19050">
            <a:solidFill>
              <a:schemeClr val="lt1"/>
            </a:solidFill>
          </a:ln>
          <a:effectLst/>
        </c:spPr>
      </c:pivotFmt>
      <c:pivotFmt>
        <c:idx val="19"/>
        <c:spPr>
          <a:solidFill>
            <a:schemeClr val="accent5">
              <a:tint val="86000"/>
            </a:schemeClr>
          </a:solidFill>
          <a:ln w="19050">
            <a:solidFill>
              <a:schemeClr val="lt1"/>
            </a:solidFill>
          </a:ln>
          <a:effectLst/>
        </c:spPr>
      </c:pivotFmt>
      <c:pivotFmt>
        <c:idx val="20"/>
        <c:spPr>
          <a:solidFill>
            <a:schemeClr val="accent5">
              <a:shade val="58000"/>
            </a:schemeClr>
          </a:solidFill>
          <a:ln w="19050">
            <a:solidFill>
              <a:schemeClr val="lt1"/>
            </a:solidFill>
          </a:ln>
          <a:effectLst/>
        </c:spPr>
      </c:pivotFmt>
      <c:pivotFmt>
        <c:idx val="21"/>
        <c:spPr>
          <a:solidFill>
            <a:schemeClr val="accent5">
              <a:tint val="74000"/>
            </a:schemeClr>
          </a:solidFill>
          <a:ln w="19050">
            <a:solidFill>
              <a:schemeClr val="lt1"/>
            </a:solidFill>
          </a:ln>
          <a:effectLst/>
        </c:spPr>
      </c:pivotFmt>
      <c:pivotFmt>
        <c:idx val="22"/>
        <c:spPr>
          <a:solidFill>
            <a:schemeClr val="accent5">
              <a:tint val="84000"/>
            </a:schemeClr>
          </a:solidFill>
          <a:ln w="19050">
            <a:solidFill>
              <a:schemeClr val="lt1"/>
            </a:solidFill>
          </a:ln>
          <a:effectLst/>
        </c:spPr>
      </c:pivotFmt>
      <c:pivotFmt>
        <c:idx val="23"/>
        <c:spPr>
          <a:solidFill>
            <a:schemeClr val="accent5">
              <a:tint val="95000"/>
            </a:schemeClr>
          </a:solidFill>
          <a:ln w="19050">
            <a:solidFill>
              <a:schemeClr val="lt1"/>
            </a:solidFill>
          </a:ln>
          <a:effectLst/>
        </c:spPr>
      </c:pivotFmt>
      <c:pivotFmt>
        <c:idx val="24"/>
        <c:spPr>
          <a:solidFill>
            <a:schemeClr val="accent5"/>
          </a:solidFill>
          <a:ln w="19050">
            <a:solidFill>
              <a:schemeClr val="lt1"/>
            </a:solidFill>
          </a:ln>
          <a:effectLst/>
        </c:spPr>
      </c:pivotFmt>
      <c:pivotFmt>
        <c:idx val="25"/>
        <c:spPr>
          <a:solidFill>
            <a:schemeClr val="accent5">
              <a:tint val="86000"/>
            </a:schemeClr>
          </a:solidFill>
          <a:ln w="19050">
            <a:solidFill>
              <a:schemeClr val="lt1"/>
            </a:solidFill>
          </a:ln>
          <a:effectLst/>
        </c:spPr>
      </c:pivotFmt>
      <c:pivotFmt>
        <c:idx val="26"/>
        <c:spPr>
          <a:solidFill>
            <a:schemeClr val="accent5">
              <a:shade val="58000"/>
            </a:schemeClr>
          </a:solidFill>
          <a:ln w="19050">
            <a:solidFill>
              <a:schemeClr val="lt1"/>
            </a:solidFill>
          </a:ln>
          <a:effectLst/>
        </c:spPr>
      </c:pivotFmt>
    </c:pivotFmts>
    <c:plotArea>
      <c:layout/>
      <c:pieChart>
        <c:varyColors val="1"/>
        <c:ser>
          <c:idx val="0"/>
          <c:order val="0"/>
          <c:tx>
            <c:strRef>
              <c:f>'Spend Tables'!$B$11</c:f>
              <c:strCache>
                <c:ptCount val="1"/>
                <c:pt idx="0">
                  <c:v>Total</c:v>
                </c:pt>
              </c:strCache>
            </c:strRef>
          </c:tx>
          <c:dPt>
            <c:idx val="0"/>
            <c:bubble3D val="0"/>
            <c:spPr>
              <a:solidFill>
                <a:schemeClr val="accent5">
                  <a:tint val="72000"/>
                </a:schemeClr>
              </a:solidFill>
              <a:ln w="19050">
                <a:solidFill>
                  <a:schemeClr val="lt1"/>
                </a:solidFill>
              </a:ln>
              <a:effectLst/>
            </c:spPr>
            <c:extLst>
              <c:ext xmlns:c16="http://schemas.microsoft.com/office/drawing/2014/chart" uri="{C3380CC4-5D6E-409C-BE32-E72D297353CC}">
                <c16:uniqueId val="{00000001-C26D-42FF-81A5-24EF9C22AD59}"/>
              </c:ext>
            </c:extLst>
          </c:dPt>
          <c:dPt>
            <c:idx val="1"/>
            <c:bubble3D val="0"/>
            <c:spPr>
              <a:solidFill>
                <a:schemeClr val="accent5">
                  <a:tint val="86000"/>
                </a:schemeClr>
              </a:solidFill>
              <a:ln w="19050">
                <a:solidFill>
                  <a:schemeClr val="lt1"/>
                </a:solidFill>
              </a:ln>
              <a:effectLst/>
            </c:spPr>
            <c:extLst>
              <c:ext xmlns:c16="http://schemas.microsoft.com/office/drawing/2014/chart" uri="{C3380CC4-5D6E-409C-BE32-E72D297353CC}">
                <c16:uniqueId val="{00000003-C26D-42FF-81A5-24EF9C22AD59}"/>
              </c:ext>
            </c:extLst>
          </c:dPt>
          <c:dPt>
            <c:idx val="2"/>
            <c:bubble3D val="0"/>
            <c:spPr>
              <a:solidFill>
                <a:schemeClr val="accent5">
                  <a:tint val="44000"/>
                </a:schemeClr>
              </a:solidFill>
              <a:ln w="19050">
                <a:solidFill>
                  <a:schemeClr val="lt1"/>
                </a:solidFill>
              </a:ln>
              <a:effectLst/>
            </c:spPr>
            <c:extLst>
              <c:ext xmlns:c16="http://schemas.microsoft.com/office/drawing/2014/chart" uri="{C3380CC4-5D6E-409C-BE32-E72D297353CC}">
                <c16:uniqueId val="{00000005-C26D-42FF-81A5-24EF9C22AD59}"/>
              </c:ext>
            </c:extLst>
          </c:dPt>
          <c:dPt>
            <c:idx val="3"/>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7-C26D-42FF-81A5-24EF9C22AD59}"/>
              </c:ext>
            </c:extLst>
          </c:dPt>
          <c:dPt>
            <c:idx val="4"/>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9-C26D-42FF-81A5-24EF9C22AD59}"/>
              </c:ext>
            </c:extLst>
          </c:dPt>
          <c:dPt>
            <c:idx val="5"/>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B-C26D-42FF-81A5-24EF9C22AD59}"/>
              </c:ext>
            </c:extLst>
          </c:dPt>
          <c:dPt>
            <c:idx val="6"/>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D-C26D-42FF-81A5-24EF9C22AD59}"/>
              </c:ext>
            </c:extLst>
          </c:dPt>
          <c:dPt>
            <c:idx val="7"/>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F-C26D-42FF-81A5-24EF9C22AD59}"/>
              </c:ext>
            </c:extLst>
          </c:dPt>
          <c:dPt>
            <c:idx val="8"/>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1-C26D-42FF-81A5-24EF9C22AD59}"/>
              </c:ext>
            </c:extLst>
          </c:dPt>
          <c:dPt>
            <c:idx val="9"/>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3-51A9-4F61-AF0D-3CDC65DF7B06}"/>
              </c:ext>
            </c:extLst>
          </c:dPt>
          <c:dPt>
            <c:idx val="10"/>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5-51A9-4F61-AF0D-3CDC65DF7B06}"/>
              </c:ext>
            </c:extLst>
          </c:dPt>
          <c:dPt>
            <c:idx val="11"/>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17-51A9-4F61-AF0D-3CDC65DF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'Spend Tables'!$A$12:$A$16</c:f>
              <c:strCache>
                <c:ptCount val="4"/>
                <c:pt idx="0">
                  <c:v>Entertainment</c:v>
                </c:pt>
                <c:pt idx="1">
                  <c:v>Food</c:v>
                </c:pt>
                <c:pt idx="2">
                  <c:v>Merchandise</c:v>
                </c:pt>
                <c:pt idx="3">
                  <c:v>(blank)</c:v>
                </c:pt>
              </c:strCache>
            </c:strRef>
          </c:cat>
          <c:val>
            <c:numRef>
              <c:f>'Spend Tables'!$B$12:$B$16</c:f>
              <c:numCache>
                <c:formatCode>_([$$-409]* #,##0.00_);_([$$-409]* \(#,##0.00\);_([$$-409]* "-"??_);_(@_)</c:formatCode>
                <c:ptCount val="4"/>
                <c:pt idx="0">
                  <c:v>15</c:v>
                </c:pt>
                <c:pt idx="1">
                  <c:v>20</c:v>
                </c:pt>
                <c:pt idx="2">
                  <c:v>50</c:v>
                </c:pt>
              </c:numCache>
            </c:numRef>
          </c:val>
          <c:extLst>
            <c:ext xmlns:c16="http://schemas.microsoft.com/office/drawing/2014/chart" uri="{C3380CC4-5D6E-409C-BE32-E72D297353CC}">
              <c16:uniqueId val="{00000012-C26D-42FF-81A5-24EF9C22AD59}"/>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0875723768509688E-2"/>
          <c:y val="9.4315947212948142E-2"/>
          <c:w val="0.89999981935894102"/>
          <c:h val="0.26032933057360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b="0"/>
              <a:t>Card 1 Spend</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'Spend Tables'!$F$12:$G$12</c:f>
              <c:strCache>
                <c:ptCount val="2"/>
                <c:pt idx="0">
                  <c:v>Entertainment</c:v>
                </c:pt>
              </c:strCache>
            </c:strRef>
          </c:tx>
          <c:spPr>
            <a:ln w="28575" cap="rnd">
              <a:solidFill>
                <a:schemeClr val="accent1"/>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Tables'!$H$12:$AQ$12</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15</c:v>
                </c:pt>
                <c:pt idx="34">
                  <c:v>0</c:v>
                </c:pt>
                <c:pt idx="35">
                  <c:v>0</c:v>
                </c:pt>
              </c:numCache>
            </c:numRef>
          </c:val>
          <c:smooth val="0"/>
          <c:extLst>
            <c:ext xmlns:c16="http://schemas.microsoft.com/office/drawing/2014/chart" uri="{C3380CC4-5D6E-409C-BE32-E72D297353CC}">
              <c16:uniqueId val="{00000000-D7C5-43D1-A423-15FB1249BF32}"/>
            </c:ext>
          </c:extLst>
        </c:ser>
        <c:ser>
          <c:idx val="1"/>
          <c:order val="1"/>
          <c:tx>
            <c:strRef>
              <c:f>'Spend Tables'!$F$13:$G$13</c:f>
              <c:strCache>
                <c:ptCount val="2"/>
                <c:pt idx="0">
                  <c:v>Food</c:v>
                </c:pt>
              </c:strCache>
            </c:strRef>
          </c:tx>
          <c:spPr>
            <a:ln w="28575" cap="rnd">
              <a:solidFill>
                <a:schemeClr val="accent2"/>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Tables'!$H$13:$AQ$13</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20</c:v>
                </c:pt>
                <c:pt idx="34">
                  <c:v>0</c:v>
                </c:pt>
                <c:pt idx="35">
                  <c:v>0</c:v>
                </c:pt>
              </c:numCache>
            </c:numRef>
          </c:val>
          <c:smooth val="0"/>
          <c:extLst>
            <c:ext xmlns:c16="http://schemas.microsoft.com/office/drawing/2014/chart" uri="{C3380CC4-5D6E-409C-BE32-E72D297353CC}">
              <c16:uniqueId val="{00000001-D7C5-43D1-A423-15FB1249BF32}"/>
            </c:ext>
          </c:extLst>
        </c:ser>
        <c:ser>
          <c:idx val="2"/>
          <c:order val="2"/>
          <c:tx>
            <c:strRef>
              <c:f>'Spend Tables'!$F$14:$G$14</c:f>
              <c:strCache>
                <c:ptCount val="2"/>
                <c:pt idx="0">
                  <c:v>Merchandise</c:v>
                </c:pt>
              </c:strCache>
            </c:strRef>
          </c:tx>
          <c:spPr>
            <a:ln w="28575" cap="rnd">
              <a:solidFill>
                <a:schemeClr val="accent3"/>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Tables'!$H$14:$AQ$14</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50</c:v>
                </c:pt>
                <c:pt idx="34">
                  <c:v>0</c:v>
                </c:pt>
                <c:pt idx="35">
                  <c:v>0</c:v>
                </c:pt>
              </c:numCache>
            </c:numRef>
          </c:val>
          <c:smooth val="0"/>
          <c:extLst>
            <c:ext xmlns:c16="http://schemas.microsoft.com/office/drawing/2014/chart" uri="{C3380CC4-5D6E-409C-BE32-E72D297353CC}">
              <c16:uniqueId val="{00000002-D7C5-43D1-A423-15FB1249BF32}"/>
            </c:ext>
          </c:extLst>
        </c:ser>
        <c:ser>
          <c:idx val="3"/>
          <c:order val="3"/>
          <c:tx>
            <c:strRef>
              <c:f>'Spend Tables'!$F$15:$G$15</c:f>
              <c:strCache>
                <c:ptCount val="2"/>
                <c:pt idx="0">
                  <c:v>(blank)</c:v>
                </c:pt>
              </c:strCache>
            </c:strRef>
          </c:tx>
          <c:spPr>
            <a:ln w="28575" cap="rnd">
              <a:solidFill>
                <a:schemeClr val="accent4"/>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Tables'!$H$15:$AQ$15</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D7C5-43D1-A423-15FB1249BF32}"/>
            </c:ext>
          </c:extLst>
        </c:ser>
        <c:ser>
          <c:idx val="4"/>
          <c:order val="4"/>
          <c:tx>
            <c:strRef>
              <c:f>'Spend Tables'!$F$16:$G$16</c:f>
              <c:strCache>
                <c:ptCount val="2"/>
                <c:pt idx="0">
                  <c:v>Grand Total</c:v>
                </c:pt>
              </c:strCache>
            </c:strRef>
          </c:tx>
          <c:spPr>
            <a:ln w="28575" cap="rnd">
              <a:solidFill>
                <a:schemeClr val="accent5"/>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Tables'!$H$16:$AQ$16</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4-D7C5-43D1-A423-15FB1249BF32}"/>
            </c:ext>
          </c:extLst>
        </c:ser>
        <c:ser>
          <c:idx val="5"/>
          <c:order val="5"/>
          <c:tx>
            <c:strRef>
              <c:f>'Spend Tables'!$F$17:$G$17</c:f>
              <c:strCache>
                <c:ptCount val="2"/>
                <c:pt idx="0">
                  <c:v>0</c:v>
                </c:pt>
              </c:strCache>
            </c:strRef>
          </c:tx>
          <c:spPr>
            <a:ln w="28575" cap="rnd">
              <a:solidFill>
                <a:schemeClr val="accent6"/>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Tables'!$H$17:$AQ$17</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5-D7C5-43D1-A423-15FB1249BF32}"/>
            </c:ext>
          </c:extLst>
        </c:ser>
        <c:ser>
          <c:idx val="6"/>
          <c:order val="6"/>
          <c:tx>
            <c:strRef>
              <c:f>'Spend Tables'!$F$18:$G$18</c:f>
              <c:strCache>
                <c:ptCount val="2"/>
                <c:pt idx="0">
                  <c:v>0</c:v>
                </c:pt>
              </c:strCache>
            </c:strRef>
          </c:tx>
          <c:spPr>
            <a:ln w="28575" cap="rnd">
              <a:solidFill>
                <a:schemeClr val="accent1">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Tables'!$H$18:$AQ$18</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6-D7C5-43D1-A423-15FB1249BF32}"/>
            </c:ext>
          </c:extLst>
        </c:ser>
        <c:ser>
          <c:idx val="7"/>
          <c:order val="7"/>
          <c:tx>
            <c:strRef>
              <c:f>'Spend Tables'!$F$19:$G$19</c:f>
              <c:strCache>
                <c:ptCount val="2"/>
                <c:pt idx="0">
                  <c:v>0</c:v>
                </c:pt>
              </c:strCache>
            </c:strRef>
          </c:tx>
          <c:spPr>
            <a:ln w="28575" cap="rnd">
              <a:solidFill>
                <a:schemeClr val="accent2">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Tables'!$H$19:$AQ$19</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7-D7C5-43D1-A423-15FB1249BF32}"/>
            </c:ext>
          </c:extLst>
        </c:ser>
        <c:ser>
          <c:idx val="8"/>
          <c:order val="8"/>
          <c:tx>
            <c:strRef>
              <c:f>'Spend Tables'!$F$20:$G$20</c:f>
              <c:strCache>
                <c:ptCount val="2"/>
                <c:pt idx="0">
                  <c:v>0</c:v>
                </c:pt>
              </c:strCache>
            </c:strRef>
          </c:tx>
          <c:spPr>
            <a:ln w="28575" cap="rnd">
              <a:solidFill>
                <a:schemeClr val="accent3">
                  <a:lumMod val="60000"/>
                </a:schemeClr>
              </a:solidFill>
              <a:round/>
            </a:ln>
            <a:effectLst/>
          </c:spPr>
          <c:marker>
            <c:symbol val="none"/>
          </c:marker>
          <c:cat>
            <c:numRef>
              <c:f>'Spend Tables'!$H$11:$AQ$11</c:f>
              <c:numCache>
                <c:formatCode>[$-409]mmm\-yy;@</c:formatCode>
                <c:ptCount val="36"/>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numCache>
            </c:numRef>
          </c:cat>
          <c:val>
            <c:numRef>
              <c:f>'Spend Tables'!$H$20:$AQ$20</c:f>
              <c:numCache>
                <c:formatCode>_([$$-409]* #,##0.00_);_([$$-409]* \(#,##0.00\);_([$$-409]*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8-D7C5-43D1-A423-15FB1249BF32}"/>
            </c:ext>
          </c:extLst>
        </c:ser>
        <c:dLbls>
          <c:showLegendKey val="0"/>
          <c:showVal val="0"/>
          <c:showCatName val="0"/>
          <c:showSerName val="0"/>
          <c:showPercent val="0"/>
          <c:showBubbleSize val="0"/>
        </c:dLbls>
        <c:smooth val="0"/>
        <c:axId val="402315040"/>
        <c:axId val="416082944"/>
      </c:lineChart>
      <c:dateAx>
        <c:axId val="402315040"/>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82944"/>
        <c:crosses val="autoZero"/>
        <c:auto val="1"/>
        <c:lblOffset val="100"/>
        <c:baseTimeUnit val="months"/>
      </c:dateAx>
      <c:valAx>
        <c:axId val="416082944"/>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15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b="0"/>
              <a:t>Card 2 Spend</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'Spend Tables'!$F$28</c:f>
              <c:strCache>
                <c:ptCount val="1"/>
                <c:pt idx="0">
                  <c:v>Grand Total</c:v>
                </c:pt>
              </c:strCache>
            </c:strRef>
          </c:tx>
          <c:spPr>
            <a:ln w="28575" cap="rnd">
              <a:solidFill>
                <a:schemeClr val="accent1"/>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Tables'!$Z$28:$AQ$28</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6E35-4B0B-A507-94A3997EFFA1}"/>
            </c:ext>
          </c:extLst>
        </c:ser>
        <c:ser>
          <c:idx val="1"/>
          <c:order val="1"/>
          <c:tx>
            <c:strRef>
              <c:f>'Spend Tables'!$F$29</c:f>
              <c:strCache>
                <c:ptCount val="1"/>
                <c:pt idx="0">
                  <c:v>0</c:v>
                </c:pt>
              </c:strCache>
            </c:strRef>
          </c:tx>
          <c:spPr>
            <a:ln w="28575" cap="rnd">
              <a:solidFill>
                <a:schemeClr val="accent2"/>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Tables'!$Z$29:$AQ$29</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6E35-4B0B-A507-94A3997EFFA1}"/>
            </c:ext>
          </c:extLst>
        </c:ser>
        <c:ser>
          <c:idx val="2"/>
          <c:order val="2"/>
          <c:tx>
            <c:strRef>
              <c:f>'Spend Tables'!$F$30</c:f>
              <c:strCache>
                <c:ptCount val="1"/>
                <c:pt idx="0">
                  <c:v>0</c:v>
                </c:pt>
              </c:strCache>
            </c:strRef>
          </c:tx>
          <c:spPr>
            <a:ln w="28575" cap="rnd">
              <a:solidFill>
                <a:schemeClr val="accent3"/>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Tables'!$Z$30:$AQ$30</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6E35-4B0B-A507-94A3997EFFA1}"/>
            </c:ext>
          </c:extLst>
        </c:ser>
        <c:ser>
          <c:idx val="3"/>
          <c:order val="3"/>
          <c:tx>
            <c:strRef>
              <c:f>'Spend Tables'!$F$31</c:f>
              <c:strCache>
                <c:ptCount val="1"/>
                <c:pt idx="0">
                  <c:v>0</c:v>
                </c:pt>
              </c:strCache>
            </c:strRef>
          </c:tx>
          <c:spPr>
            <a:ln w="28575" cap="rnd">
              <a:solidFill>
                <a:schemeClr val="accent4"/>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Tables'!$Z$31:$AQ$31</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3-6E35-4B0B-A507-94A3997EFFA1}"/>
            </c:ext>
          </c:extLst>
        </c:ser>
        <c:ser>
          <c:idx val="4"/>
          <c:order val="4"/>
          <c:tx>
            <c:strRef>
              <c:f>'Spend Tables'!$F$32</c:f>
              <c:strCache>
                <c:ptCount val="1"/>
                <c:pt idx="0">
                  <c:v>0</c:v>
                </c:pt>
              </c:strCache>
            </c:strRef>
          </c:tx>
          <c:spPr>
            <a:ln w="28575" cap="rnd">
              <a:solidFill>
                <a:schemeClr val="accent5"/>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Tables'!$Z$32:$AQ$32</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4-6E35-4B0B-A507-94A3997EFFA1}"/>
            </c:ext>
          </c:extLst>
        </c:ser>
        <c:ser>
          <c:idx val="5"/>
          <c:order val="5"/>
          <c:tx>
            <c:strRef>
              <c:f>'Spend Tables'!$F$33</c:f>
              <c:strCache>
                <c:ptCount val="1"/>
                <c:pt idx="0">
                  <c:v>0</c:v>
                </c:pt>
              </c:strCache>
            </c:strRef>
          </c:tx>
          <c:spPr>
            <a:ln w="28575" cap="rnd">
              <a:solidFill>
                <a:schemeClr val="accent6"/>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Tables'!$Z$33:$AQ$33</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5-6E35-4B0B-A507-94A3997EFFA1}"/>
            </c:ext>
          </c:extLst>
        </c:ser>
        <c:ser>
          <c:idx val="6"/>
          <c:order val="6"/>
          <c:tx>
            <c:strRef>
              <c:f>'Spend Tables'!$F$34</c:f>
              <c:strCache>
                <c:ptCount val="1"/>
                <c:pt idx="0">
                  <c:v>0</c:v>
                </c:pt>
              </c:strCache>
            </c:strRef>
          </c:tx>
          <c:spPr>
            <a:ln w="28575" cap="rnd">
              <a:solidFill>
                <a:schemeClr val="accent1">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Tables'!$Z$34:$AQ$34</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6-6E35-4B0B-A507-94A3997EFFA1}"/>
            </c:ext>
          </c:extLst>
        </c:ser>
        <c:ser>
          <c:idx val="7"/>
          <c:order val="7"/>
          <c:tx>
            <c:strRef>
              <c:f>'Spend Tables'!$F$35</c:f>
              <c:strCache>
                <c:ptCount val="1"/>
                <c:pt idx="0">
                  <c:v>0</c:v>
                </c:pt>
              </c:strCache>
            </c:strRef>
          </c:tx>
          <c:spPr>
            <a:ln w="28575" cap="rnd">
              <a:solidFill>
                <a:schemeClr val="accent2">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Tables'!$Z$35:$AQ$35</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7-6E35-4B0B-A507-94A3997EFFA1}"/>
            </c:ext>
          </c:extLst>
        </c:ser>
        <c:ser>
          <c:idx val="8"/>
          <c:order val="8"/>
          <c:tx>
            <c:strRef>
              <c:f>'Spend Tables'!$F$36</c:f>
              <c:strCache>
                <c:ptCount val="1"/>
                <c:pt idx="0">
                  <c:v>0</c:v>
                </c:pt>
              </c:strCache>
            </c:strRef>
          </c:tx>
          <c:spPr>
            <a:ln w="28575" cap="rnd">
              <a:solidFill>
                <a:schemeClr val="accent3">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Tables'!$Z$36:$AQ$36</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8-6E35-4B0B-A507-94A3997EFFA1}"/>
            </c:ext>
          </c:extLst>
        </c:ser>
        <c:ser>
          <c:idx val="9"/>
          <c:order val="9"/>
          <c:tx>
            <c:strRef>
              <c:f>'Spend Tables'!$F$37</c:f>
              <c:strCache>
                <c:ptCount val="1"/>
                <c:pt idx="0">
                  <c:v>0</c:v>
                </c:pt>
              </c:strCache>
            </c:strRef>
          </c:tx>
          <c:spPr>
            <a:ln w="28575" cap="rnd">
              <a:solidFill>
                <a:schemeClr val="accent4">
                  <a:lumMod val="60000"/>
                </a:schemeClr>
              </a:solidFill>
              <a:round/>
            </a:ln>
            <a:effectLst/>
          </c:spPr>
          <c:marker>
            <c:symbol val="none"/>
          </c:marker>
          <c:cat>
            <c:numRef>
              <c:f>'Spend Tables'!$Z$27:$AQ$27</c:f>
              <c:numCache>
                <c:formatCode>[$-409]mmm\-yy;@</c:formatCode>
                <c:ptCount val="18"/>
                <c:pt idx="0">
                  <c:v>44773</c:v>
                </c:pt>
                <c:pt idx="1">
                  <c:v>44804</c:v>
                </c:pt>
                <c:pt idx="2">
                  <c:v>44834</c:v>
                </c:pt>
                <c:pt idx="3">
                  <c:v>44865</c:v>
                </c:pt>
                <c:pt idx="4">
                  <c:v>44895</c:v>
                </c:pt>
                <c:pt idx="5">
                  <c:v>44926</c:v>
                </c:pt>
                <c:pt idx="6">
                  <c:v>44957</c:v>
                </c:pt>
                <c:pt idx="7">
                  <c:v>44985</c:v>
                </c:pt>
                <c:pt idx="8">
                  <c:v>45016</c:v>
                </c:pt>
                <c:pt idx="9">
                  <c:v>45046</c:v>
                </c:pt>
                <c:pt idx="10">
                  <c:v>45077</c:v>
                </c:pt>
                <c:pt idx="11">
                  <c:v>45107</c:v>
                </c:pt>
                <c:pt idx="12">
                  <c:v>45138</c:v>
                </c:pt>
                <c:pt idx="13">
                  <c:v>45169</c:v>
                </c:pt>
                <c:pt idx="14">
                  <c:v>45199</c:v>
                </c:pt>
                <c:pt idx="15">
                  <c:v>45230</c:v>
                </c:pt>
                <c:pt idx="16">
                  <c:v>45260</c:v>
                </c:pt>
                <c:pt idx="17">
                  <c:v>45291</c:v>
                </c:pt>
              </c:numCache>
            </c:numRef>
          </c:cat>
          <c:val>
            <c:numRef>
              <c:f>'Spend Tables'!$Z$37:$AQ$37</c:f>
              <c:numCache>
                <c:formatCode>_([$$-409]* #,##0.00_);_([$$-409]* \(#,##0.00\);_([$$-409]*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9-6E35-4B0B-A507-94A3997EFFA1}"/>
            </c:ext>
          </c:extLst>
        </c:ser>
        <c:dLbls>
          <c:showLegendKey val="0"/>
          <c:showVal val="0"/>
          <c:showCatName val="0"/>
          <c:showSerName val="0"/>
          <c:showPercent val="0"/>
          <c:showBubbleSize val="0"/>
        </c:dLbls>
        <c:smooth val="0"/>
        <c:axId val="402315040"/>
        <c:axId val="416082944"/>
      </c:lineChart>
      <c:dateAx>
        <c:axId val="402315040"/>
        <c:scaling>
          <c:orientation val="minMax"/>
        </c:scaling>
        <c:delete val="0"/>
        <c:axPos val="b"/>
        <c:numFmt formatCode="[$-409]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082944"/>
        <c:crosses val="autoZero"/>
        <c:auto val="1"/>
        <c:lblOffset val="100"/>
        <c:baseTimeUnit val="months"/>
      </c:dateAx>
      <c:valAx>
        <c:axId val="416082944"/>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15040"/>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Spend Over Time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'Spend Tables'!$F$7:$G$7</c:f>
              <c:strCache>
                <c:ptCount val="1"/>
                <c:pt idx="0">
                  <c:v>Average Spend</c:v>
                </c:pt>
              </c:strCache>
            </c:strRef>
          </c:tx>
          <c:spPr>
            <a:ln w="28575" cap="rnd">
              <a:solidFill>
                <a:schemeClr val="bg2">
                  <a:lumMod val="75000"/>
                </a:schemeClr>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[0]!chart_average</c:f>
              <c:numCache>
                <c:formatCode>_("$"* #,##0.00_);_("$"* \(#,##0.00\);_("$"* "-"??_);_(@_)</c:formatCode>
                <c:ptCount val="25"/>
                <c:pt idx="0">
                  <c:v>85</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pt idx="17">
                  <c:v>85</c:v>
                </c:pt>
                <c:pt idx="18">
                  <c:v>85</c:v>
                </c:pt>
                <c:pt idx="19">
                  <c:v>85</c:v>
                </c:pt>
                <c:pt idx="20">
                  <c:v>85</c:v>
                </c:pt>
                <c:pt idx="21">
                  <c:v>85</c:v>
                </c:pt>
                <c:pt idx="22">
                  <c:v>85</c:v>
                </c:pt>
                <c:pt idx="23">
                  <c:v>85</c:v>
                </c:pt>
                <c:pt idx="24">
                  <c:v>85</c:v>
                </c:pt>
              </c:numCache>
            </c:numRef>
          </c:val>
          <c:smooth val="0"/>
          <c:extLst>
            <c:ext xmlns:c16="http://schemas.microsoft.com/office/drawing/2014/chart" uri="{C3380CC4-5D6E-409C-BE32-E72D297353CC}">
              <c16:uniqueId val="{00000000-E710-4464-934B-214660F1DC84}"/>
            </c:ext>
          </c:extLst>
        </c:ser>
        <c:ser>
          <c:idx val="2"/>
          <c:order val="1"/>
          <c:tx>
            <c:strRef>
              <c:f>'Spend Tables'!$F$8:$G$8</c:f>
              <c:strCache>
                <c:ptCount val="1"/>
                <c:pt idx="0">
                  <c:v>Target Spend</c:v>
                </c:pt>
              </c:strCache>
            </c:strRef>
          </c:tx>
          <c:spPr>
            <a:ln w="28575" cap="rnd">
              <a:solidFill>
                <a:schemeClr val="accent1"/>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[0]!chart_target</c:f>
              <c:numCache>
                <c:formatCode>_("$"* #,##0.00_);_("$"* \(#,##0.00\);_("$"* "-"??_);_(@_)</c:formatCode>
                <c:ptCount val="25"/>
                <c:pt idx="0">
                  <c:v>3772.3086750631574</c:v>
                </c:pt>
                <c:pt idx="1">
                  <c:v>3772.3086750631574</c:v>
                </c:pt>
                <c:pt idx="2">
                  <c:v>3772.3086750631574</c:v>
                </c:pt>
                <c:pt idx="3">
                  <c:v>3772.3086750631574</c:v>
                </c:pt>
                <c:pt idx="4">
                  <c:v>3772.3086750631574</c:v>
                </c:pt>
                <c:pt idx="5">
                  <c:v>3772.3086750631574</c:v>
                </c:pt>
                <c:pt idx="6">
                  <c:v>3772.3086750631574</c:v>
                </c:pt>
                <c:pt idx="7">
                  <c:v>3772.3086750631574</c:v>
                </c:pt>
                <c:pt idx="8">
                  <c:v>3772.3086750631574</c:v>
                </c:pt>
                <c:pt idx="9">
                  <c:v>3772.3086750631574</c:v>
                </c:pt>
                <c:pt idx="10">
                  <c:v>3772.3086750631574</c:v>
                </c:pt>
                <c:pt idx="11">
                  <c:v>3772.3086750631574</c:v>
                </c:pt>
                <c:pt idx="12">
                  <c:v>3772.3086750631574</c:v>
                </c:pt>
                <c:pt idx="13">
                  <c:v>3772.3086750631574</c:v>
                </c:pt>
                <c:pt idx="14">
                  <c:v>3772.3086750631574</c:v>
                </c:pt>
                <c:pt idx="15">
                  <c:v>3772.3086750631574</c:v>
                </c:pt>
                <c:pt idx="16">
                  <c:v>3772.3086750631574</c:v>
                </c:pt>
                <c:pt idx="17">
                  <c:v>3772.3086750631574</c:v>
                </c:pt>
                <c:pt idx="18">
                  <c:v>3772.3086750631574</c:v>
                </c:pt>
                <c:pt idx="19">
                  <c:v>3772.3086750631574</c:v>
                </c:pt>
                <c:pt idx="20">
                  <c:v>3772.3086750631574</c:v>
                </c:pt>
                <c:pt idx="21">
                  <c:v>3772.3086750631574</c:v>
                </c:pt>
                <c:pt idx="22">
                  <c:v>3772.3086750631574</c:v>
                </c:pt>
                <c:pt idx="23">
                  <c:v>3772.3086750631574</c:v>
                </c:pt>
                <c:pt idx="24">
                  <c:v>3772.3086750631574</c:v>
                </c:pt>
              </c:numCache>
            </c:numRef>
          </c:val>
          <c:smooth val="0"/>
          <c:extLst>
            <c:ext xmlns:c16="http://schemas.microsoft.com/office/drawing/2014/chart" uri="{C3380CC4-5D6E-409C-BE32-E72D297353CC}">
              <c16:uniqueId val="{00000001-E710-4464-934B-214660F1DC84}"/>
            </c:ext>
          </c:extLst>
        </c:ser>
        <c:ser>
          <c:idx val="0"/>
          <c:order val="2"/>
          <c:tx>
            <c:strRef>
              <c:f>'Spend Tables'!$F$6</c:f>
              <c:strCache>
                <c:ptCount val="1"/>
                <c:pt idx="0">
                  <c:v>Total Spend</c:v>
                </c:pt>
              </c:strCache>
            </c:strRef>
          </c:tx>
          <c:spPr>
            <a:ln w="28575" cap="rnd">
              <a:solidFill>
                <a:srgbClr val="002060"/>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[0]!chart_total</c:f>
              <c:numCache>
                <c:formatCode>_("$"* #,##0.00_);_("$"* \(#,##0.00\);_("$"*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85</c:v>
                </c:pt>
              </c:numCache>
            </c:numRef>
          </c:val>
          <c:smooth val="0"/>
          <c:extLst>
            <c:ext xmlns:c16="http://schemas.microsoft.com/office/drawing/2014/chart" uri="{C3380CC4-5D6E-409C-BE32-E72D297353CC}">
              <c16:uniqueId val="{00000002-E710-4464-934B-214660F1DC84}"/>
            </c:ext>
          </c:extLst>
        </c:ser>
        <c:dLbls>
          <c:showLegendKey val="0"/>
          <c:showVal val="0"/>
          <c:showCatName val="0"/>
          <c:showSerName val="0"/>
          <c:showPercent val="0"/>
          <c:showBubbleSize val="0"/>
        </c:dLbls>
        <c:smooth val="0"/>
        <c:axId val="1778209999"/>
        <c:axId val="1903822383"/>
      </c:lineChart>
      <c:dateAx>
        <c:axId val="1778209999"/>
        <c:scaling>
          <c:orientation val="minMax"/>
        </c:scaling>
        <c:delete val="0"/>
        <c:axPos val="b"/>
        <c:numFmt formatCode="[$-409]mmm\-yy;@" sourceLinked="0"/>
        <c:majorTickMark val="out"/>
        <c:minorTickMark val="none"/>
        <c:tickLblPos val="nextTo"/>
        <c:spPr>
          <a:noFill/>
          <a:ln w="9525" cap="flat" cmpd="sng" algn="ctr">
            <a:solidFill>
              <a:schemeClr val="accent1">
                <a:alpha val="94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3822383"/>
        <c:crosses val="autoZero"/>
        <c:auto val="1"/>
        <c:lblOffset val="100"/>
        <c:baseTimeUnit val="months"/>
      </c:dateAx>
      <c:valAx>
        <c:axId val="1903822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209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Spend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'Spend Tables'!$F$7:$G$7</c:f>
              <c:strCache>
                <c:ptCount val="1"/>
                <c:pt idx="0">
                  <c:v>Average Spend</c:v>
                </c:pt>
              </c:strCache>
            </c:strRef>
          </c:tx>
          <c:spPr>
            <a:ln w="28575" cap="rnd">
              <a:solidFill>
                <a:schemeClr val="accent2"/>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[0]!chart_average</c:f>
              <c:numCache>
                <c:formatCode>_("$"* #,##0.00_);_("$"* \(#,##0.00\);_("$"* "-"??_);_(@_)</c:formatCode>
                <c:ptCount val="25"/>
                <c:pt idx="0">
                  <c:v>85</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pt idx="17">
                  <c:v>85</c:v>
                </c:pt>
                <c:pt idx="18">
                  <c:v>85</c:v>
                </c:pt>
                <c:pt idx="19">
                  <c:v>85</c:v>
                </c:pt>
                <c:pt idx="20">
                  <c:v>85</c:v>
                </c:pt>
                <c:pt idx="21">
                  <c:v>85</c:v>
                </c:pt>
                <c:pt idx="22">
                  <c:v>85</c:v>
                </c:pt>
                <c:pt idx="23">
                  <c:v>85</c:v>
                </c:pt>
                <c:pt idx="24">
                  <c:v>85</c:v>
                </c:pt>
              </c:numCache>
            </c:numRef>
          </c:val>
          <c:smooth val="0"/>
          <c:extLst>
            <c:ext xmlns:c16="http://schemas.microsoft.com/office/drawing/2014/chart" uri="{C3380CC4-5D6E-409C-BE32-E72D297353CC}">
              <c16:uniqueId val="{00000000-AA7B-4C47-A02D-AFC8F0F3560B}"/>
            </c:ext>
          </c:extLst>
        </c:ser>
        <c:ser>
          <c:idx val="2"/>
          <c:order val="1"/>
          <c:tx>
            <c:strRef>
              <c:f>'Spend Tables'!$F$8:$G$8</c:f>
              <c:strCache>
                <c:ptCount val="1"/>
                <c:pt idx="0">
                  <c:v>Target Spend</c:v>
                </c:pt>
              </c:strCache>
            </c:strRef>
          </c:tx>
          <c:spPr>
            <a:ln w="28575" cap="rnd">
              <a:solidFill>
                <a:schemeClr val="accent3"/>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[0]!chart_target</c:f>
              <c:numCache>
                <c:formatCode>_("$"* #,##0.00_);_("$"* \(#,##0.00\);_("$"* "-"??_);_(@_)</c:formatCode>
                <c:ptCount val="25"/>
                <c:pt idx="0">
                  <c:v>3772.3086750631574</c:v>
                </c:pt>
                <c:pt idx="1">
                  <c:v>3772.3086750631574</c:v>
                </c:pt>
                <c:pt idx="2">
                  <c:v>3772.3086750631574</c:v>
                </c:pt>
                <c:pt idx="3">
                  <c:v>3772.3086750631574</c:v>
                </c:pt>
                <c:pt idx="4">
                  <c:v>3772.3086750631574</c:v>
                </c:pt>
                <c:pt idx="5">
                  <c:v>3772.3086750631574</c:v>
                </c:pt>
                <c:pt idx="6">
                  <c:v>3772.3086750631574</c:v>
                </c:pt>
                <c:pt idx="7">
                  <c:v>3772.3086750631574</c:v>
                </c:pt>
                <c:pt idx="8">
                  <c:v>3772.3086750631574</c:v>
                </c:pt>
                <c:pt idx="9">
                  <c:v>3772.3086750631574</c:v>
                </c:pt>
                <c:pt idx="10">
                  <c:v>3772.3086750631574</c:v>
                </c:pt>
                <c:pt idx="11">
                  <c:v>3772.3086750631574</c:v>
                </c:pt>
                <c:pt idx="12">
                  <c:v>3772.3086750631574</c:v>
                </c:pt>
                <c:pt idx="13">
                  <c:v>3772.3086750631574</c:v>
                </c:pt>
                <c:pt idx="14">
                  <c:v>3772.3086750631574</c:v>
                </c:pt>
                <c:pt idx="15">
                  <c:v>3772.3086750631574</c:v>
                </c:pt>
                <c:pt idx="16">
                  <c:v>3772.3086750631574</c:v>
                </c:pt>
                <c:pt idx="17">
                  <c:v>3772.3086750631574</c:v>
                </c:pt>
                <c:pt idx="18">
                  <c:v>3772.3086750631574</c:v>
                </c:pt>
                <c:pt idx="19">
                  <c:v>3772.3086750631574</c:v>
                </c:pt>
                <c:pt idx="20">
                  <c:v>3772.3086750631574</c:v>
                </c:pt>
                <c:pt idx="21">
                  <c:v>3772.3086750631574</c:v>
                </c:pt>
                <c:pt idx="22">
                  <c:v>3772.3086750631574</c:v>
                </c:pt>
                <c:pt idx="23">
                  <c:v>3772.3086750631574</c:v>
                </c:pt>
                <c:pt idx="24">
                  <c:v>3772.3086750631574</c:v>
                </c:pt>
              </c:numCache>
            </c:numRef>
          </c:val>
          <c:smooth val="0"/>
          <c:extLst>
            <c:ext xmlns:c16="http://schemas.microsoft.com/office/drawing/2014/chart" uri="{C3380CC4-5D6E-409C-BE32-E72D297353CC}">
              <c16:uniqueId val="{00000001-AA7B-4C47-A02D-AFC8F0F3560B}"/>
            </c:ext>
          </c:extLst>
        </c:ser>
        <c:ser>
          <c:idx val="0"/>
          <c:order val="2"/>
          <c:tx>
            <c:strRef>
              <c:f>'Spend Tables'!$F$6</c:f>
              <c:strCache>
                <c:ptCount val="1"/>
                <c:pt idx="0">
                  <c:v>Total Spend</c:v>
                </c:pt>
              </c:strCache>
            </c:strRef>
          </c:tx>
          <c:spPr>
            <a:ln w="28575" cap="rnd">
              <a:solidFill>
                <a:schemeClr val="accent1"/>
              </a:solidFill>
              <a:round/>
            </a:ln>
            <a:effectLst/>
          </c:spPr>
          <c:marker>
            <c:symbol val="none"/>
          </c:marker>
          <c:cat>
            <c:numRef>
              <c:f>[0]!chart_period</c:f>
              <c:numCache>
                <c:formatCode>m/d/yyyy</c:formatCode>
                <c:ptCount val="25"/>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numCache>
            </c:numRef>
          </c:cat>
          <c:val>
            <c:numRef>
              <c:f>[0]!chart_total</c:f>
              <c:numCache>
                <c:formatCode>_("$"* #,##0.00_);_("$"* \(#,##0.00\);_("$"*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85</c:v>
                </c:pt>
              </c:numCache>
            </c:numRef>
          </c:val>
          <c:smooth val="0"/>
          <c:extLst>
            <c:ext xmlns:c16="http://schemas.microsoft.com/office/drawing/2014/chart" uri="{C3380CC4-5D6E-409C-BE32-E72D297353CC}">
              <c16:uniqueId val="{00000002-AA7B-4C47-A02D-AFC8F0F3560B}"/>
            </c:ext>
          </c:extLst>
        </c:ser>
        <c:dLbls>
          <c:showLegendKey val="0"/>
          <c:showVal val="0"/>
          <c:showCatName val="0"/>
          <c:showSerName val="0"/>
          <c:showPercent val="0"/>
          <c:showBubbleSize val="0"/>
        </c:dLbls>
        <c:smooth val="0"/>
        <c:axId val="1778209999"/>
        <c:axId val="1903822383"/>
      </c:lineChart>
      <c:dateAx>
        <c:axId val="1778209999"/>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3822383"/>
        <c:crosses val="autoZero"/>
        <c:auto val="1"/>
        <c:lblOffset val="100"/>
        <c:baseTimeUnit val="months"/>
      </c:dateAx>
      <c:valAx>
        <c:axId val="1903822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209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strRef>
              <c:f>'Spend Tables'!$F$2:$F$7</c:f>
              <c:strCache>
                <c:ptCount val="6"/>
                <c:pt idx="0">
                  <c:v>Year</c:v>
                </c:pt>
                <c:pt idx="1">
                  <c:v>Spend [Card 1]</c:v>
                </c:pt>
                <c:pt idx="2">
                  <c:v>Spend [Card 2]</c:v>
                </c:pt>
                <c:pt idx="3">
                  <c:v>Spend [Card 3]</c:v>
                </c:pt>
                <c:pt idx="4">
                  <c:v>Total Spend</c:v>
                </c:pt>
                <c:pt idx="5">
                  <c:v>Average Spend</c:v>
                </c:pt>
              </c:strCache>
            </c:strRef>
          </c:cat>
          <c:val>
            <c:numRef>
              <c:f>'Spend Tables'!$F$8</c:f>
              <c:numCache>
                <c:formatCode>General</c:formatCode>
                <c:ptCount val="1"/>
                <c:pt idx="0">
                  <c:v>0</c:v>
                </c:pt>
              </c:numCache>
            </c:numRef>
          </c:val>
          <c:smooth val="0"/>
          <c:extLst>
            <c:ext xmlns:c16="http://schemas.microsoft.com/office/drawing/2014/chart" uri="{C3380CC4-5D6E-409C-BE32-E72D297353CC}">
              <c16:uniqueId val="{00000001-07BA-4A81-9B63-ECDA89E94D10}"/>
            </c:ext>
          </c:extLst>
        </c:ser>
        <c:dLbls>
          <c:showLegendKey val="0"/>
          <c:showVal val="0"/>
          <c:showCatName val="0"/>
          <c:showSerName val="0"/>
          <c:showPercent val="0"/>
          <c:showBubbleSize val="0"/>
        </c:dLbls>
        <c:smooth val="0"/>
        <c:axId val="614277183"/>
        <c:axId val="415498607"/>
      </c:lineChart>
      <c:catAx>
        <c:axId val="614277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498607"/>
        <c:crosses val="autoZero"/>
        <c:auto val="1"/>
        <c:lblAlgn val="ctr"/>
        <c:lblOffset val="100"/>
        <c:noMultiLvlLbl val="0"/>
      </c:catAx>
      <c:valAx>
        <c:axId val="415498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277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20" baseline="0">
                <a:solidFill>
                  <a:srgbClr val="002060"/>
                </a:solidFill>
                <a:latin typeface="+mn-lt"/>
                <a:ea typeface="+mn-ea"/>
                <a:cs typeface="+mn-cs"/>
              </a:defRPr>
            </a:pPr>
            <a:r>
              <a:rPr lang="en-US" sz="2000">
                <a:solidFill>
                  <a:srgbClr val="002060"/>
                </a:solidFill>
              </a:rPr>
              <a:t>Wealth Growth</a:t>
            </a:r>
          </a:p>
        </c:rich>
      </c:tx>
      <c:overlay val="0"/>
      <c:spPr>
        <a:noFill/>
        <a:ln>
          <a:noFill/>
        </a:ln>
        <a:effectLst/>
      </c:spPr>
      <c:txPr>
        <a:bodyPr rot="0" spcFirstLastPara="1" vertOverflow="ellipsis" vert="horz" wrap="square" anchor="ctr" anchorCtr="1"/>
        <a:lstStyle/>
        <a:p>
          <a:pPr>
            <a:defRPr sz="2000" b="0" i="0" u="none" strike="noStrike" kern="1200" cap="none" spc="20" baseline="0">
              <a:solidFill>
                <a:srgbClr val="002060"/>
              </a:solidFill>
              <a:latin typeface="+mn-lt"/>
              <a:ea typeface="+mn-ea"/>
              <a:cs typeface="+mn-cs"/>
            </a:defRPr>
          </a:pPr>
          <a:endParaRPr lang="en-US"/>
        </a:p>
      </c:txPr>
    </c:title>
    <c:autoTitleDeleted val="0"/>
    <c:plotArea>
      <c:layout/>
      <c:lineChart>
        <c:grouping val="standard"/>
        <c:varyColors val="0"/>
        <c:ser>
          <c:idx val="2"/>
          <c:order val="1"/>
          <c:spPr>
            <a:ln w="22225" cap="rnd" cmpd="sng" algn="ctr">
              <a:solidFill>
                <a:schemeClr val="accent5"/>
              </a:solidFill>
              <a:round/>
            </a:ln>
            <a:effectLst/>
          </c:spPr>
          <c:marker>
            <c:symbol val="none"/>
          </c:marker>
          <c:cat>
            <c:numRef>
              <c:f>'Monte Carlo'!$P$35:$BH$35</c:f>
              <c:numCache>
                <c:formatCode>_("$"* #,##0_);_("$"* \(#,##0\);_("$"* "-"??_);_(@_)</c:formatCode>
                <c:ptCount val="45"/>
              </c:numCache>
            </c:numRef>
          </c:cat>
          <c:val>
            <c:numRef>
              <c:f>'Monte Carlo'!$P$37:$BH$37</c:f>
              <c:numCache>
                <c:formatCode>_("$"* #,##0_);_("$"* \(#,##0\);_("$"* "-"??_);_(@_)</c:formatCode>
                <c:ptCount val="45"/>
                <c:pt idx="0">
                  <c:v>33332.983076924625</c:v>
                </c:pt>
                <c:pt idx="1">
                  <c:v>55568.230804212377</c:v>
                </c:pt>
                <c:pt idx="2">
                  <c:v>92942.444333240433</c:v>
                </c:pt>
                <c:pt idx="3">
                  <c:v>133100.93848738074</c:v>
                </c:pt>
                <c:pt idx="4">
                  <c:v>205487.72164659121</c:v>
                </c:pt>
                <c:pt idx="5">
                  <c:v>248825.40281122879</c:v>
                </c:pt>
                <c:pt idx="6">
                  <c:v>335124.06371441158</c:v>
                </c:pt>
                <c:pt idx="7">
                  <c:v>631200.54775521194</c:v>
                </c:pt>
                <c:pt idx="8">
                  <c:v>829551.34511660482</c:v>
                </c:pt>
                <c:pt idx="9">
                  <c:v>1106794.2985610645</c:v>
                </c:pt>
                <c:pt idx="10">
                  <c:v>1309164.4054644916</c:v>
                </c:pt>
                <c:pt idx="11">
                  <c:v>1590845.796041203</c:v>
                </c:pt>
                <c:pt idx="12">
                  <c:v>1457649.9014320024</c:v>
                </c:pt>
                <c:pt idx="13">
                  <c:v>1606926.3673533935</c:v>
                </c:pt>
                <c:pt idx="14">
                  <c:v>1786731.1675841871</c:v>
                </c:pt>
                <c:pt idx="15">
                  <c:v>1910655.3466818908</c:v>
                </c:pt>
                <c:pt idx="16">
                  <c:v>1995168.6196067322</c:v>
                </c:pt>
                <c:pt idx="17">
                  <c:v>2182788.8686609399</c:v>
                </c:pt>
                <c:pt idx="18">
                  <c:v>2775578.2940115985</c:v>
                </c:pt>
                <c:pt idx="19">
                  <c:v>3236031.4979595141</c:v>
                </c:pt>
                <c:pt idx="20">
                  <c:v>2650782.0556496689</c:v>
                </c:pt>
                <c:pt idx="21">
                  <c:v>3305733.0305539318</c:v>
                </c:pt>
                <c:pt idx="22">
                  <c:v>3480073.6556148143</c:v>
                </c:pt>
                <c:pt idx="23">
                  <c:v>4002464.4853061764</c:v>
                </c:pt>
                <c:pt idx="24">
                  <c:v>4845734.520188977</c:v>
                </c:pt>
                <c:pt idx="25">
                  <c:v>7312253.4489550618</c:v>
                </c:pt>
                <c:pt idx="26">
                  <c:v>9133541.0041663814</c:v>
                </c:pt>
                <c:pt idx="27">
                  <c:v>9314875.3722067196</c:v>
                </c:pt>
                <c:pt idx="28">
                  <c:v>11100024.451434465</c:v>
                </c:pt>
                <c:pt idx="29">
                  <c:v>10136058.378917368</c:v>
                </c:pt>
                <c:pt idx="30">
                  <c:v>10170880.741452986</c:v>
                </c:pt>
                <c:pt idx="31">
                  <c:v>7588462.899127488</c:v>
                </c:pt>
                <c:pt idx="32">
                  <c:v>9589648.7024547681</c:v>
                </c:pt>
                <c:pt idx="33">
                  <c:v>10455895.45738269</c:v>
                </c:pt>
                <c:pt idx="34">
                  <c:v>13203792.282437425</c:v>
                </c:pt>
                <c:pt idx="35">
                  <c:v>16395901.996049372</c:v>
                </c:pt>
                <c:pt idx="36">
                  <c:v>20050406.469990976</c:v>
                </c:pt>
                <c:pt idx="37">
                  <c:v>25750590.134707514</c:v>
                </c:pt>
                <c:pt idx="38">
                  <c:v>28052320.697722133</c:v>
                </c:pt>
                <c:pt idx="39">
                  <c:v>36201050.111794412</c:v>
                </c:pt>
                <c:pt idx="40">
                  <c:v>48716342.685669124</c:v>
                </c:pt>
                <c:pt idx="41">
                  <c:v>57306011.939903237</c:v>
                </c:pt>
                <c:pt idx="42">
                  <c:v>50296770.097845964</c:v>
                </c:pt>
                <c:pt idx="43">
                  <c:v>53524812.978312373</c:v>
                </c:pt>
                <c:pt idx="44">
                  <c:v>60288982.245820612</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7B1E-4DDD-9FF9-5A4FF8E3F9EE}"/>
            </c:ext>
          </c:extLst>
        </c:ser>
        <c:ser>
          <c:idx val="3"/>
          <c:order val="2"/>
          <c:spPr>
            <a:ln w="22225" cap="rnd" cmpd="sng" algn="ctr">
              <a:solidFill>
                <a:schemeClr val="accent1">
                  <a:lumMod val="60000"/>
                </a:schemeClr>
              </a:solidFill>
              <a:round/>
            </a:ln>
            <a:effectLst/>
          </c:spPr>
          <c:marker>
            <c:symbol val="none"/>
          </c:marker>
          <c:cat>
            <c:numRef>
              <c:f>'Monte Carlo'!$P$35:$BH$35</c:f>
              <c:numCache>
                <c:formatCode>_("$"* #,##0_);_("$"* \(#,##0\);_("$"* "-"??_);_(@_)</c:formatCode>
                <c:ptCount val="45"/>
              </c:numCache>
            </c:numRef>
          </c:cat>
          <c:val>
            <c:numRef>
              <c:f>'Monte Carlo'!$P$38:$BH$38</c:f>
              <c:numCache>
                <c:formatCode>_("$"* #,##0_);_("$"* \(#,##0\);_("$"* "-"??_);_(@_)</c:formatCode>
                <c:ptCount val="45"/>
                <c:pt idx="0">
                  <c:v>32263.103339243353</c:v>
                </c:pt>
                <c:pt idx="1">
                  <c:v>51762.926065783409</c:v>
                </c:pt>
                <c:pt idx="2">
                  <c:v>89042.669998239056</c:v>
                </c:pt>
                <c:pt idx="3">
                  <c:v>114569.31311978272</c:v>
                </c:pt>
                <c:pt idx="4">
                  <c:v>205243.6285853599</c:v>
                </c:pt>
                <c:pt idx="5">
                  <c:v>320641.7715156565</c:v>
                </c:pt>
                <c:pt idx="6">
                  <c:v>485651.29840219219</c:v>
                </c:pt>
                <c:pt idx="7">
                  <c:v>1193750.2535997976</c:v>
                </c:pt>
                <c:pt idx="8">
                  <c:v>1409106.4597361558</c:v>
                </c:pt>
                <c:pt idx="9">
                  <c:v>1413327.7094131915</c:v>
                </c:pt>
                <c:pt idx="10">
                  <c:v>1501022.3174828095</c:v>
                </c:pt>
                <c:pt idx="11">
                  <c:v>1663413.7480748105</c:v>
                </c:pt>
                <c:pt idx="12">
                  <c:v>2256488.0142446663</c:v>
                </c:pt>
                <c:pt idx="13">
                  <c:v>2723970.4696219773</c:v>
                </c:pt>
                <c:pt idx="14">
                  <c:v>3727495.7643753546</c:v>
                </c:pt>
                <c:pt idx="15">
                  <c:v>3047960.8399788984</c:v>
                </c:pt>
                <c:pt idx="16">
                  <c:v>3475152.9792366899</c:v>
                </c:pt>
                <c:pt idx="17">
                  <c:v>3498760.5881162025</c:v>
                </c:pt>
                <c:pt idx="18">
                  <c:v>3584549.0233961446</c:v>
                </c:pt>
                <c:pt idx="19">
                  <c:v>2928473.2068280107</c:v>
                </c:pt>
                <c:pt idx="20">
                  <c:v>2918680.0287542134</c:v>
                </c:pt>
                <c:pt idx="21">
                  <c:v>3286239.7779023647</c:v>
                </c:pt>
                <c:pt idx="22">
                  <c:v>4180308.4199367799</c:v>
                </c:pt>
                <c:pt idx="23">
                  <c:v>3886357.2375561772</c:v>
                </c:pt>
                <c:pt idx="24">
                  <c:v>5478053.29606215</c:v>
                </c:pt>
                <c:pt idx="25">
                  <c:v>5567542.7592796972</c:v>
                </c:pt>
                <c:pt idx="26">
                  <c:v>5188938.5799541501</c:v>
                </c:pt>
                <c:pt idx="27">
                  <c:v>6680250.4993542768</c:v>
                </c:pt>
                <c:pt idx="28">
                  <c:v>7742122.3410179289</c:v>
                </c:pt>
                <c:pt idx="29">
                  <c:v>8243963.8555646753</c:v>
                </c:pt>
                <c:pt idx="30">
                  <c:v>6526327.3718852587</c:v>
                </c:pt>
                <c:pt idx="31">
                  <c:v>8046360.4980237223</c:v>
                </c:pt>
                <c:pt idx="32">
                  <c:v>8552736.847280452</c:v>
                </c:pt>
                <c:pt idx="33">
                  <c:v>9913457.9497367311</c:v>
                </c:pt>
                <c:pt idx="34">
                  <c:v>10550277.944699628</c:v>
                </c:pt>
                <c:pt idx="35">
                  <c:v>8217202.9967740159</c:v>
                </c:pt>
                <c:pt idx="36">
                  <c:v>8357353.1690725544</c:v>
                </c:pt>
                <c:pt idx="37">
                  <c:v>9858864.42888573</c:v>
                </c:pt>
                <c:pt idx="38">
                  <c:v>13530314.214080783</c:v>
                </c:pt>
                <c:pt idx="39">
                  <c:v>15452137.057426265</c:v>
                </c:pt>
                <c:pt idx="40">
                  <c:v>18265188.407351848</c:v>
                </c:pt>
                <c:pt idx="41">
                  <c:v>24470863.050503179</c:v>
                </c:pt>
                <c:pt idx="42">
                  <c:v>29629780.073125515</c:v>
                </c:pt>
                <c:pt idx="43">
                  <c:v>24846995.03149933</c:v>
                </c:pt>
                <c:pt idx="44">
                  <c:v>28513101.230151847</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7B1E-4DDD-9FF9-5A4FF8E3F9EE}"/>
            </c:ext>
          </c:extLst>
        </c:ser>
        <c:ser>
          <c:idx val="4"/>
          <c:order val="3"/>
          <c:spPr>
            <a:ln w="22225" cap="rnd" cmpd="sng" algn="ctr">
              <a:solidFill>
                <a:schemeClr val="accent3">
                  <a:lumMod val="60000"/>
                </a:schemeClr>
              </a:solidFill>
              <a:round/>
            </a:ln>
            <a:effectLst/>
          </c:spPr>
          <c:marker>
            <c:symbol val="none"/>
          </c:marker>
          <c:cat>
            <c:numRef>
              <c:f>'Monte Carlo'!$P$35:$BH$35</c:f>
              <c:numCache>
                <c:formatCode>_("$"* #,##0_);_("$"* \(#,##0\);_("$"* "-"??_);_(@_)</c:formatCode>
                <c:ptCount val="45"/>
              </c:numCache>
            </c:numRef>
          </c:cat>
          <c:val>
            <c:numRef>
              <c:f>'Monte Carlo'!$P$39:$BH$39</c:f>
              <c:numCache>
                <c:formatCode>_("$"* #,##0_);_("$"* \(#,##0\);_("$"* "-"??_);_(@_)</c:formatCode>
                <c:ptCount val="45"/>
                <c:pt idx="0">
                  <c:v>25132.800316823752</c:v>
                </c:pt>
                <c:pt idx="1">
                  <c:v>54164.431015212227</c:v>
                </c:pt>
                <c:pt idx="2">
                  <c:v>87181.630645632467</c:v>
                </c:pt>
                <c:pt idx="3">
                  <c:v>91107.782005771543</c:v>
                </c:pt>
                <c:pt idx="4">
                  <c:v>109493.11287725806</c:v>
                </c:pt>
                <c:pt idx="5">
                  <c:v>129617.04356199107</c:v>
                </c:pt>
                <c:pt idx="6">
                  <c:v>135959.88153517895</c:v>
                </c:pt>
                <c:pt idx="7">
                  <c:v>715667.30060599837</c:v>
                </c:pt>
                <c:pt idx="8">
                  <c:v>715974.67452310689</c:v>
                </c:pt>
                <c:pt idx="9">
                  <c:v>931323.59270533524</c:v>
                </c:pt>
                <c:pt idx="10">
                  <c:v>1005986.5147626183</c:v>
                </c:pt>
                <c:pt idx="11">
                  <c:v>1154330.8886164571</c:v>
                </c:pt>
                <c:pt idx="12">
                  <c:v>1592582.3913053041</c:v>
                </c:pt>
                <c:pt idx="13">
                  <c:v>1272947.4899306647</c:v>
                </c:pt>
                <c:pt idx="14">
                  <c:v>1328481.1372353481</c:v>
                </c:pt>
                <c:pt idx="15">
                  <c:v>1524741.8517619171</c:v>
                </c:pt>
                <c:pt idx="16">
                  <c:v>1782383.1552712482</c:v>
                </c:pt>
                <c:pt idx="17">
                  <c:v>2017861.5182868433</c:v>
                </c:pt>
                <c:pt idx="18">
                  <c:v>2143121.5303766173</c:v>
                </c:pt>
                <c:pt idx="19">
                  <c:v>1378560.4287276852</c:v>
                </c:pt>
                <c:pt idx="20">
                  <c:v>1519654.6848466767</c:v>
                </c:pt>
                <c:pt idx="21">
                  <c:v>1693870.2240663646</c:v>
                </c:pt>
                <c:pt idx="22">
                  <c:v>1777520.5451603951</c:v>
                </c:pt>
                <c:pt idx="23">
                  <c:v>2500037.6556256544</c:v>
                </c:pt>
                <c:pt idx="24">
                  <c:v>2567233.0381306689</c:v>
                </c:pt>
                <c:pt idx="25">
                  <c:v>2926254.5116290068</c:v>
                </c:pt>
                <c:pt idx="26">
                  <c:v>3005780.3114855886</c:v>
                </c:pt>
                <c:pt idx="27">
                  <c:v>3195259.8893687851</c:v>
                </c:pt>
                <c:pt idx="28">
                  <c:v>4123524.0496763503</c:v>
                </c:pt>
                <c:pt idx="29">
                  <c:v>5628760.7021944895</c:v>
                </c:pt>
                <c:pt idx="30">
                  <c:v>6887327.6229398008</c:v>
                </c:pt>
                <c:pt idx="31">
                  <c:v>7886893.6803429015</c:v>
                </c:pt>
                <c:pt idx="32">
                  <c:v>6365144.9126163609</c:v>
                </c:pt>
                <c:pt idx="33">
                  <c:v>7949249.7412294289</c:v>
                </c:pt>
                <c:pt idx="34">
                  <c:v>7460096.8935219301</c:v>
                </c:pt>
                <c:pt idx="35">
                  <c:v>8893631.7301846649</c:v>
                </c:pt>
                <c:pt idx="36">
                  <c:v>10178026.458599249</c:v>
                </c:pt>
                <c:pt idx="37">
                  <c:v>9556890.1952117644</c:v>
                </c:pt>
                <c:pt idx="38">
                  <c:v>9821977.6581741609</c:v>
                </c:pt>
                <c:pt idx="39">
                  <c:v>10644350.305680525</c:v>
                </c:pt>
                <c:pt idx="40">
                  <c:v>11381432.575692868</c:v>
                </c:pt>
                <c:pt idx="41">
                  <c:v>13533384.553751796</c:v>
                </c:pt>
                <c:pt idx="42">
                  <c:v>17581086.207412347</c:v>
                </c:pt>
                <c:pt idx="43">
                  <c:v>23067410.677344047</c:v>
                </c:pt>
                <c:pt idx="44">
                  <c:v>17101473.014232412</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7B1E-4DDD-9FF9-5A4FF8E3F9EE}"/>
            </c:ext>
          </c:extLst>
        </c:ser>
        <c:ser>
          <c:idx val="5"/>
          <c:order val="4"/>
          <c:spPr>
            <a:ln w="22225" cap="rnd" cmpd="sng" algn="ctr">
              <a:solidFill>
                <a:schemeClr val="accent5">
                  <a:lumMod val="60000"/>
                </a:schemeClr>
              </a:solidFill>
              <a:round/>
            </a:ln>
            <a:effectLst/>
          </c:spPr>
          <c:marker>
            <c:symbol val="none"/>
          </c:marker>
          <c:cat>
            <c:numRef>
              <c:f>'Monte Carlo'!$P$35:$BH$35</c:f>
              <c:numCache>
                <c:formatCode>_("$"* #,##0_);_("$"* \(#,##0\);_("$"* "-"??_);_(@_)</c:formatCode>
                <c:ptCount val="45"/>
              </c:numCache>
            </c:numRef>
          </c:cat>
          <c:val>
            <c:numRef>
              <c:f>'Monte Carlo'!$P$40:$BH$40</c:f>
              <c:numCache>
                <c:formatCode>_("$"* #,##0_);_("$"* \(#,##0\);_("$"* "-"??_);_(@_)</c:formatCode>
                <c:ptCount val="45"/>
                <c:pt idx="0">
                  <c:v>35765.795451545178</c:v>
                </c:pt>
                <c:pt idx="1">
                  <c:v>39369.374322674354</c:v>
                </c:pt>
                <c:pt idx="2">
                  <c:v>74047.223251734278</c:v>
                </c:pt>
                <c:pt idx="3">
                  <c:v>90035.035771962372</c:v>
                </c:pt>
                <c:pt idx="4">
                  <c:v>128767.2052528529</c:v>
                </c:pt>
                <c:pt idx="5">
                  <c:v>139830.24207187438</c:v>
                </c:pt>
                <c:pt idx="6">
                  <c:v>193490.01445820407</c:v>
                </c:pt>
                <c:pt idx="7">
                  <c:v>739776.09457947302</c:v>
                </c:pt>
                <c:pt idx="8">
                  <c:v>937104.53520102624</c:v>
                </c:pt>
                <c:pt idx="9">
                  <c:v>1063780.7613998912</c:v>
                </c:pt>
                <c:pt idx="10">
                  <c:v>848572.12614939315</c:v>
                </c:pt>
                <c:pt idx="11">
                  <c:v>1103296.6409332696</c:v>
                </c:pt>
                <c:pt idx="12">
                  <c:v>1223202.4264621716</c:v>
                </c:pt>
                <c:pt idx="13">
                  <c:v>1482307.9152842329</c:v>
                </c:pt>
                <c:pt idx="14">
                  <c:v>1775693.1434422676</c:v>
                </c:pt>
                <c:pt idx="15">
                  <c:v>1980892.4189573696</c:v>
                </c:pt>
                <c:pt idx="16">
                  <c:v>2467529.4221884091</c:v>
                </c:pt>
                <c:pt idx="17">
                  <c:v>3262269.2573048156</c:v>
                </c:pt>
                <c:pt idx="18">
                  <c:v>4042789.5809565228</c:v>
                </c:pt>
                <c:pt idx="19">
                  <c:v>3877538.1646973118</c:v>
                </c:pt>
                <c:pt idx="20">
                  <c:v>3949381.7936429894</c:v>
                </c:pt>
                <c:pt idx="21">
                  <c:v>4008736.3741113204</c:v>
                </c:pt>
                <c:pt idx="22">
                  <c:v>4721322.1024478758</c:v>
                </c:pt>
                <c:pt idx="23">
                  <c:v>4521386.9257698534</c:v>
                </c:pt>
                <c:pt idx="24">
                  <c:v>4923771.7752864258</c:v>
                </c:pt>
                <c:pt idx="25">
                  <c:v>5622855.8453416582</c:v>
                </c:pt>
                <c:pt idx="26">
                  <c:v>6200569.5948097762</c:v>
                </c:pt>
                <c:pt idx="27">
                  <c:v>6485742.0335021811</c:v>
                </c:pt>
                <c:pt idx="28">
                  <c:v>8476310.3768123947</c:v>
                </c:pt>
                <c:pt idx="29">
                  <c:v>9689168.0279721338</c:v>
                </c:pt>
                <c:pt idx="30">
                  <c:v>10164701.382531742</c:v>
                </c:pt>
                <c:pt idx="31">
                  <c:v>11046411.042955918</c:v>
                </c:pt>
                <c:pt idx="32">
                  <c:v>12661277.352808766</c:v>
                </c:pt>
                <c:pt idx="33">
                  <c:v>14135731.802583285</c:v>
                </c:pt>
                <c:pt idx="34">
                  <c:v>17177581.423930068</c:v>
                </c:pt>
                <c:pt idx="35">
                  <c:v>19709682.847421661</c:v>
                </c:pt>
                <c:pt idx="36">
                  <c:v>24473340.453829583</c:v>
                </c:pt>
                <c:pt idx="37">
                  <c:v>27794401.004397608</c:v>
                </c:pt>
                <c:pt idx="38">
                  <c:v>29313501.480598535</c:v>
                </c:pt>
                <c:pt idx="39">
                  <c:v>29664656.323619157</c:v>
                </c:pt>
                <c:pt idx="40">
                  <c:v>30210514.886460096</c:v>
                </c:pt>
                <c:pt idx="41">
                  <c:v>40312300.640185639</c:v>
                </c:pt>
                <c:pt idx="42">
                  <c:v>50001717.376927122</c:v>
                </c:pt>
                <c:pt idx="43">
                  <c:v>68633154.041487157</c:v>
                </c:pt>
                <c:pt idx="44">
                  <c:v>73992261.922239438</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7B1E-4DDD-9FF9-5A4FF8E3F9EE}"/>
            </c:ext>
          </c:extLst>
        </c:ser>
        <c:ser>
          <c:idx val="6"/>
          <c:order val="5"/>
          <c:spPr>
            <a:ln w="22225" cap="rnd" cmpd="sng" algn="ctr">
              <a:solidFill>
                <a:schemeClr val="accent1">
                  <a:lumMod val="80000"/>
                  <a:lumOff val="20000"/>
                </a:schemeClr>
              </a:solidFill>
              <a:round/>
            </a:ln>
            <a:effectLst/>
          </c:spPr>
          <c:marker>
            <c:symbol val="none"/>
          </c:marker>
          <c:cat>
            <c:numRef>
              <c:f>'Monte Carlo'!$P$35:$BH$35</c:f>
              <c:numCache>
                <c:formatCode>_("$"* #,##0_);_("$"* \(#,##0\);_("$"* "-"??_);_(@_)</c:formatCode>
                <c:ptCount val="45"/>
              </c:numCache>
            </c:numRef>
          </c:cat>
          <c:val>
            <c:numRef>
              <c:f>'Monte Carlo'!$P$41:$BH$41</c:f>
              <c:numCache>
                <c:formatCode>_("$"* #,##0_);_("$"* \(#,##0\);_("$"* "-"??_);_(@_)</c:formatCode>
                <c:ptCount val="45"/>
                <c:pt idx="0">
                  <c:v>38527.660290678927</c:v>
                </c:pt>
                <c:pt idx="1">
                  <c:v>57841.571993795034</c:v>
                </c:pt>
                <c:pt idx="2">
                  <c:v>76906.064817549443</c:v>
                </c:pt>
                <c:pt idx="3">
                  <c:v>114141.64299319478</c:v>
                </c:pt>
                <c:pt idx="4">
                  <c:v>146110.0892532015</c:v>
                </c:pt>
                <c:pt idx="5">
                  <c:v>163238.84072399139</c:v>
                </c:pt>
                <c:pt idx="6">
                  <c:v>240567.18504234726</c:v>
                </c:pt>
                <c:pt idx="7">
                  <c:v>741369.73163160542</c:v>
                </c:pt>
                <c:pt idx="8">
                  <c:v>1101725.5044524015</c:v>
                </c:pt>
                <c:pt idx="9">
                  <c:v>1187444.5948600133</c:v>
                </c:pt>
                <c:pt idx="10">
                  <c:v>1557999.1913275095</c:v>
                </c:pt>
                <c:pt idx="11">
                  <c:v>1721514.4717777818</c:v>
                </c:pt>
                <c:pt idx="12">
                  <c:v>1702045.5628788578</c:v>
                </c:pt>
                <c:pt idx="13">
                  <c:v>2116943.4575363472</c:v>
                </c:pt>
                <c:pt idx="14">
                  <c:v>2402898.022951154</c:v>
                </c:pt>
                <c:pt idx="15">
                  <c:v>3217555.7583423462</c:v>
                </c:pt>
                <c:pt idx="16">
                  <c:v>2654170.8563985247</c:v>
                </c:pt>
                <c:pt idx="17">
                  <c:v>2904398.2648572605</c:v>
                </c:pt>
                <c:pt idx="18">
                  <c:v>2409395.6070510605</c:v>
                </c:pt>
                <c:pt idx="19">
                  <c:v>2944371.4620829853</c:v>
                </c:pt>
                <c:pt idx="20">
                  <c:v>3629604.2030553552</c:v>
                </c:pt>
                <c:pt idx="21">
                  <c:v>4288495.917632224</c:v>
                </c:pt>
                <c:pt idx="22">
                  <c:v>5901556.9685487757</c:v>
                </c:pt>
                <c:pt idx="23">
                  <c:v>8030013.8633904355</c:v>
                </c:pt>
                <c:pt idx="24">
                  <c:v>9502608.4063681401</c:v>
                </c:pt>
                <c:pt idx="25">
                  <c:v>9925651.081905745</c:v>
                </c:pt>
                <c:pt idx="26">
                  <c:v>12409711.192163307</c:v>
                </c:pt>
                <c:pt idx="27">
                  <c:v>15550747.419362256</c:v>
                </c:pt>
                <c:pt idx="28">
                  <c:v>18069341.454512823</c:v>
                </c:pt>
                <c:pt idx="29">
                  <c:v>20025934.768028565</c:v>
                </c:pt>
                <c:pt idx="30">
                  <c:v>19467042.296226829</c:v>
                </c:pt>
                <c:pt idx="31">
                  <c:v>21454830.23865775</c:v>
                </c:pt>
                <c:pt idx="32">
                  <c:v>27014032.014171533</c:v>
                </c:pt>
                <c:pt idx="33">
                  <c:v>24321155.652323227</c:v>
                </c:pt>
                <c:pt idx="34">
                  <c:v>30000915.055949979</c:v>
                </c:pt>
                <c:pt idx="35">
                  <c:v>28161371.194038883</c:v>
                </c:pt>
                <c:pt idx="36">
                  <c:v>28394992.379184511</c:v>
                </c:pt>
                <c:pt idx="37">
                  <c:v>35727565.320105277</c:v>
                </c:pt>
                <c:pt idx="38">
                  <c:v>38883057.019148491</c:v>
                </c:pt>
                <c:pt idx="39">
                  <c:v>39094072.295605093</c:v>
                </c:pt>
                <c:pt idx="40">
                  <c:v>45283742.897501439</c:v>
                </c:pt>
                <c:pt idx="41">
                  <c:v>48439182.5783334</c:v>
                </c:pt>
                <c:pt idx="42">
                  <c:v>52909957.887456849</c:v>
                </c:pt>
                <c:pt idx="43">
                  <c:v>65917485.484613076</c:v>
                </c:pt>
                <c:pt idx="44">
                  <c:v>96411303.642905354</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7B1E-4DDD-9FF9-5A4FF8E3F9EE}"/>
            </c:ext>
          </c:extLst>
        </c:ser>
        <c:ser>
          <c:idx val="7"/>
          <c:order val="6"/>
          <c:spPr>
            <a:ln w="22225" cap="rnd" cmpd="sng" algn="ctr">
              <a:solidFill>
                <a:schemeClr val="accent3">
                  <a:lumMod val="80000"/>
                  <a:lumOff val="20000"/>
                </a:schemeClr>
              </a:solidFill>
              <a:round/>
            </a:ln>
            <a:effectLst/>
          </c:spPr>
          <c:marker>
            <c:symbol val="none"/>
          </c:marker>
          <c:cat>
            <c:numRef>
              <c:f>'Monte Carlo'!$P$35:$BH$35</c:f>
              <c:numCache>
                <c:formatCode>_("$"* #,##0_);_("$"* \(#,##0\);_("$"* "-"??_);_(@_)</c:formatCode>
                <c:ptCount val="45"/>
              </c:numCache>
            </c:numRef>
          </c:cat>
          <c:val>
            <c:numRef>
              <c:f>'Monte Carlo'!$P$42:$BH$42</c:f>
              <c:numCache>
                <c:formatCode>_("$"* #,##0_);_("$"* \(#,##0\);_("$"* "-"??_);_(@_)</c:formatCode>
                <c:ptCount val="45"/>
                <c:pt idx="0">
                  <c:v>31440.62901741008</c:v>
                </c:pt>
                <c:pt idx="1">
                  <c:v>53669.208424993558</c:v>
                </c:pt>
                <c:pt idx="2">
                  <c:v>93029.311651514028</c:v>
                </c:pt>
                <c:pt idx="3">
                  <c:v>114054.50364986257</c:v>
                </c:pt>
                <c:pt idx="4">
                  <c:v>147556.93788536612</c:v>
                </c:pt>
                <c:pt idx="5">
                  <c:v>184287.20322192716</c:v>
                </c:pt>
                <c:pt idx="6">
                  <c:v>229216.66071101633</c:v>
                </c:pt>
                <c:pt idx="7">
                  <c:v>670215.53022009437</c:v>
                </c:pt>
                <c:pt idx="8">
                  <c:v>1077558.8065631601</c:v>
                </c:pt>
                <c:pt idx="9">
                  <c:v>1186148.8628242901</c:v>
                </c:pt>
                <c:pt idx="10">
                  <c:v>1468681.4441325986</c:v>
                </c:pt>
                <c:pt idx="11">
                  <c:v>1555290.5787424489</c:v>
                </c:pt>
                <c:pt idx="12">
                  <c:v>1620836.6027891499</c:v>
                </c:pt>
                <c:pt idx="13">
                  <c:v>1730937.0345942583</c:v>
                </c:pt>
                <c:pt idx="14">
                  <c:v>2218868.6851859335</c:v>
                </c:pt>
                <c:pt idx="15">
                  <c:v>2719757.131124163</c:v>
                </c:pt>
                <c:pt idx="16">
                  <c:v>2471002.7320081056</c:v>
                </c:pt>
                <c:pt idx="17">
                  <c:v>2694883.1016478669</c:v>
                </c:pt>
                <c:pt idx="18">
                  <c:v>3067560.4507476157</c:v>
                </c:pt>
                <c:pt idx="19">
                  <c:v>3189786.3444056986</c:v>
                </c:pt>
                <c:pt idx="20">
                  <c:v>3519777.7259289487</c:v>
                </c:pt>
                <c:pt idx="21">
                  <c:v>4183137.1425038292</c:v>
                </c:pt>
                <c:pt idx="22">
                  <c:v>5049202.6872369973</c:v>
                </c:pt>
                <c:pt idx="23">
                  <c:v>5006047.5126347244</c:v>
                </c:pt>
                <c:pt idx="24">
                  <c:v>4809314.5230072262</c:v>
                </c:pt>
                <c:pt idx="25">
                  <c:v>4947003.5919200322</c:v>
                </c:pt>
                <c:pt idx="26">
                  <c:v>6244337.1589721013</c:v>
                </c:pt>
                <c:pt idx="27">
                  <c:v>6301104.2900999608</c:v>
                </c:pt>
                <c:pt idx="28">
                  <c:v>5576794.7937275609</c:v>
                </c:pt>
                <c:pt idx="29">
                  <c:v>5560549.9896744676</c:v>
                </c:pt>
                <c:pt idx="30">
                  <c:v>7294990.1051964732</c:v>
                </c:pt>
                <c:pt idx="31">
                  <c:v>8529281.9984627906</c:v>
                </c:pt>
                <c:pt idx="32">
                  <c:v>8697344.7426502667</c:v>
                </c:pt>
                <c:pt idx="33">
                  <c:v>7787137.3668197086</c:v>
                </c:pt>
                <c:pt idx="34">
                  <c:v>6991966.8263231348</c:v>
                </c:pt>
                <c:pt idx="35">
                  <c:v>7996353.3602901632</c:v>
                </c:pt>
                <c:pt idx="36">
                  <c:v>9025847.2275178749</c:v>
                </c:pt>
                <c:pt idx="37">
                  <c:v>9590298.4195828196</c:v>
                </c:pt>
                <c:pt idx="38">
                  <c:v>9393599.2445392087</c:v>
                </c:pt>
                <c:pt idx="39">
                  <c:v>9478414.0881899092</c:v>
                </c:pt>
                <c:pt idx="40">
                  <c:v>9242357.8905175682</c:v>
                </c:pt>
                <c:pt idx="41">
                  <c:v>9567554.5834710654</c:v>
                </c:pt>
                <c:pt idx="42">
                  <c:v>11321462.382227618</c:v>
                </c:pt>
                <c:pt idx="43">
                  <c:v>14277870.333356377</c:v>
                </c:pt>
                <c:pt idx="44">
                  <c:v>16448920.18668819</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7B1E-4DDD-9FF9-5A4FF8E3F9EE}"/>
            </c:ext>
          </c:extLst>
        </c:ser>
        <c:ser>
          <c:idx val="8"/>
          <c:order val="7"/>
          <c:spPr>
            <a:ln w="22225" cap="rnd" cmpd="sng" algn="ctr">
              <a:solidFill>
                <a:schemeClr val="accent5">
                  <a:lumMod val="80000"/>
                  <a:lumOff val="20000"/>
                </a:schemeClr>
              </a:solidFill>
              <a:round/>
            </a:ln>
            <a:effectLst/>
          </c:spPr>
          <c:marker>
            <c:symbol val="none"/>
          </c:marker>
          <c:cat>
            <c:numRef>
              <c:f>'Monte Carlo'!$P$35:$BH$35</c:f>
              <c:numCache>
                <c:formatCode>_("$"* #,##0_);_("$"* \(#,##0\);_("$"* "-"??_);_(@_)</c:formatCode>
                <c:ptCount val="45"/>
              </c:numCache>
            </c:numRef>
          </c:cat>
          <c:val>
            <c:numRef>
              <c:f>'Monte Carlo'!$P$43:$BH$43</c:f>
              <c:numCache>
                <c:formatCode>_("$"* #,##0_);_("$"* \(#,##0\);_("$"* "-"??_);_(@_)</c:formatCode>
                <c:ptCount val="45"/>
                <c:pt idx="0">
                  <c:v>34553.110311462318</c:v>
                </c:pt>
                <c:pt idx="1">
                  <c:v>62506.404371563731</c:v>
                </c:pt>
                <c:pt idx="2">
                  <c:v>87403.180869155491</c:v>
                </c:pt>
                <c:pt idx="3">
                  <c:v>121156.03676167926</c:v>
                </c:pt>
                <c:pt idx="4">
                  <c:v>167302.56383888106</c:v>
                </c:pt>
                <c:pt idx="5">
                  <c:v>151956.45490293781</c:v>
                </c:pt>
                <c:pt idx="6">
                  <c:v>219475.8765414565</c:v>
                </c:pt>
                <c:pt idx="7">
                  <c:v>705142.94172762125</c:v>
                </c:pt>
                <c:pt idx="8">
                  <c:v>729753.07089369814</c:v>
                </c:pt>
                <c:pt idx="9">
                  <c:v>799349.47381977411</c:v>
                </c:pt>
                <c:pt idx="10">
                  <c:v>797253.91121956182</c:v>
                </c:pt>
                <c:pt idx="11">
                  <c:v>773909.45322839031</c:v>
                </c:pt>
                <c:pt idx="12">
                  <c:v>1003835.2051476613</c:v>
                </c:pt>
                <c:pt idx="13">
                  <c:v>1159455.1409063432</c:v>
                </c:pt>
                <c:pt idx="14">
                  <c:v>1305730.9468419061</c:v>
                </c:pt>
                <c:pt idx="15">
                  <c:v>1680262.0973122581</c:v>
                </c:pt>
                <c:pt idx="16">
                  <c:v>1665171.569672842</c:v>
                </c:pt>
                <c:pt idx="17">
                  <c:v>2042148.7674479864</c:v>
                </c:pt>
                <c:pt idx="18">
                  <c:v>2269129.8610122325</c:v>
                </c:pt>
                <c:pt idx="19">
                  <c:v>2320179.8647886869</c:v>
                </c:pt>
                <c:pt idx="20">
                  <c:v>2660523.6638995968</c:v>
                </c:pt>
                <c:pt idx="21">
                  <c:v>3218061.7822528905</c:v>
                </c:pt>
                <c:pt idx="22">
                  <c:v>4035322.7025602078</c:v>
                </c:pt>
                <c:pt idx="23">
                  <c:v>3027634.5796645321</c:v>
                </c:pt>
                <c:pt idx="24">
                  <c:v>3119002.8364897296</c:v>
                </c:pt>
                <c:pt idx="25">
                  <c:v>3073450.4624095657</c:v>
                </c:pt>
                <c:pt idx="26">
                  <c:v>3455601.7711769324</c:v>
                </c:pt>
                <c:pt idx="27">
                  <c:v>4033405.6113856314</c:v>
                </c:pt>
                <c:pt idx="28">
                  <c:v>4225707.166728057</c:v>
                </c:pt>
                <c:pt idx="29">
                  <c:v>4444375.2461842466</c:v>
                </c:pt>
                <c:pt idx="30">
                  <c:v>4627592.3028508043</c:v>
                </c:pt>
                <c:pt idx="31">
                  <c:v>5127677.1258318732</c:v>
                </c:pt>
                <c:pt idx="32">
                  <c:v>5964530.7624130342</c:v>
                </c:pt>
                <c:pt idx="33">
                  <c:v>7917966.3886586977</c:v>
                </c:pt>
                <c:pt idx="34">
                  <c:v>10557491.577138534</c:v>
                </c:pt>
                <c:pt idx="35">
                  <c:v>12411098.838596988</c:v>
                </c:pt>
                <c:pt idx="36">
                  <c:v>13190837.335823355</c:v>
                </c:pt>
                <c:pt idx="37">
                  <c:v>14245496.994788721</c:v>
                </c:pt>
                <c:pt idx="38">
                  <c:v>13707594.406075556</c:v>
                </c:pt>
                <c:pt idx="39">
                  <c:v>12569167.665456412</c:v>
                </c:pt>
                <c:pt idx="40">
                  <c:v>11924714.236646451</c:v>
                </c:pt>
                <c:pt idx="41">
                  <c:v>14908381.683847465</c:v>
                </c:pt>
                <c:pt idx="42">
                  <c:v>18022363.284843501</c:v>
                </c:pt>
                <c:pt idx="43">
                  <c:v>17125651.172602333</c:v>
                </c:pt>
                <c:pt idx="44">
                  <c:v>16962063.652072985</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8-7B1E-4DDD-9FF9-5A4FF8E3F9EE}"/>
            </c:ext>
          </c:extLst>
        </c:ser>
        <c:ser>
          <c:idx val="9"/>
          <c:order val="8"/>
          <c:spPr>
            <a:ln w="22225" cap="rnd" cmpd="sng" algn="ctr">
              <a:solidFill>
                <a:schemeClr val="accent1">
                  <a:lumMod val="80000"/>
                </a:schemeClr>
              </a:solidFill>
              <a:round/>
            </a:ln>
            <a:effectLst/>
          </c:spPr>
          <c:marker>
            <c:symbol val="none"/>
          </c:marker>
          <c:cat>
            <c:numRef>
              <c:f>'Monte Carlo'!$P$35:$BH$35</c:f>
              <c:numCache>
                <c:formatCode>_("$"* #,##0_);_("$"* \(#,##0\);_("$"* "-"??_);_(@_)</c:formatCode>
                <c:ptCount val="45"/>
              </c:numCache>
            </c:numRef>
          </c:cat>
          <c:val>
            <c:numRef>
              <c:f>'Monte Carlo'!$P$44:$BH$44</c:f>
              <c:numCache>
                <c:formatCode>_("$"* #,##0_);_("$"* \(#,##0\);_("$"* "-"??_);_(@_)</c:formatCode>
                <c:ptCount val="45"/>
                <c:pt idx="0">
                  <c:v>26202.365736136082</c:v>
                </c:pt>
                <c:pt idx="1">
                  <c:v>47491.433986450589</c:v>
                </c:pt>
                <c:pt idx="2">
                  <c:v>64474.291758617408</c:v>
                </c:pt>
                <c:pt idx="3">
                  <c:v>75985.806801524421</c:v>
                </c:pt>
                <c:pt idx="4">
                  <c:v>85700.351839203053</c:v>
                </c:pt>
                <c:pt idx="5">
                  <c:v>131656.34405069836</c:v>
                </c:pt>
                <c:pt idx="6">
                  <c:v>156317.89349051012</c:v>
                </c:pt>
                <c:pt idx="7">
                  <c:v>499770.3274422476</c:v>
                </c:pt>
                <c:pt idx="8">
                  <c:v>440278.22434020881</c:v>
                </c:pt>
                <c:pt idx="9">
                  <c:v>498642.73287408159</c:v>
                </c:pt>
                <c:pt idx="10">
                  <c:v>492766.27085664385</c:v>
                </c:pt>
                <c:pt idx="11">
                  <c:v>547710.62942499283</c:v>
                </c:pt>
                <c:pt idx="12">
                  <c:v>581508.38715791935</c:v>
                </c:pt>
                <c:pt idx="13">
                  <c:v>761219.15435820934</c:v>
                </c:pt>
                <c:pt idx="14">
                  <c:v>851090.70409868576</c:v>
                </c:pt>
                <c:pt idx="15">
                  <c:v>928436.95349863335</c:v>
                </c:pt>
                <c:pt idx="16">
                  <c:v>942871.09125948977</c:v>
                </c:pt>
                <c:pt idx="17">
                  <c:v>908803.13079010812</c:v>
                </c:pt>
                <c:pt idx="18">
                  <c:v>1171252.1715837759</c:v>
                </c:pt>
                <c:pt idx="19">
                  <c:v>1020366.4411084347</c:v>
                </c:pt>
                <c:pt idx="20">
                  <c:v>1260221.157200862</c:v>
                </c:pt>
                <c:pt idx="21">
                  <c:v>1511288.7468626159</c:v>
                </c:pt>
                <c:pt idx="22">
                  <c:v>2049771.4559640961</c:v>
                </c:pt>
                <c:pt idx="23">
                  <c:v>2455708.5247515384</c:v>
                </c:pt>
                <c:pt idx="24">
                  <c:v>2422975.4991805768</c:v>
                </c:pt>
                <c:pt idx="25">
                  <c:v>2736726.147415583</c:v>
                </c:pt>
                <c:pt idx="26">
                  <c:v>3840889.1270825113</c:v>
                </c:pt>
                <c:pt idx="27">
                  <c:v>4318966.7477350608</c:v>
                </c:pt>
                <c:pt idx="28">
                  <c:v>3803025.4800461726</c:v>
                </c:pt>
                <c:pt idx="29">
                  <c:v>3829359.1238748687</c:v>
                </c:pt>
                <c:pt idx="30">
                  <c:v>4760525.1309032273</c:v>
                </c:pt>
                <c:pt idx="31">
                  <c:v>5461958.1193673741</c:v>
                </c:pt>
                <c:pt idx="32">
                  <c:v>5321691.6411137581</c:v>
                </c:pt>
                <c:pt idx="33">
                  <c:v>6240838.7085521473</c:v>
                </c:pt>
                <c:pt idx="34">
                  <c:v>6795026.5676369779</c:v>
                </c:pt>
                <c:pt idx="35">
                  <c:v>6461664.639353008</c:v>
                </c:pt>
                <c:pt idx="36">
                  <c:v>6888440.9735648278</c:v>
                </c:pt>
                <c:pt idx="37">
                  <c:v>7240730.181876054</c:v>
                </c:pt>
                <c:pt idx="38">
                  <c:v>6423992.9328970611</c:v>
                </c:pt>
                <c:pt idx="39">
                  <c:v>6861367.1323216539</c:v>
                </c:pt>
                <c:pt idx="40">
                  <c:v>8992829.0861617588</c:v>
                </c:pt>
                <c:pt idx="41">
                  <c:v>9448089.2378487065</c:v>
                </c:pt>
                <c:pt idx="42">
                  <c:v>7950439.0863902476</c:v>
                </c:pt>
                <c:pt idx="43">
                  <c:v>8664870.1555187609</c:v>
                </c:pt>
                <c:pt idx="44">
                  <c:v>8394890.4177615661</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9-7B1E-4DDD-9FF9-5A4FF8E3F9EE}"/>
            </c:ext>
          </c:extLst>
        </c:ser>
        <c:ser>
          <c:idx val="10"/>
          <c:order val="9"/>
          <c:spPr>
            <a:ln w="22225" cap="rnd" cmpd="sng" algn="ctr">
              <a:solidFill>
                <a:schemeClr val="accent3">
                  <a:lumMod val="80000"/>
                </a:schemeClr>
              </a:solidFill>
              <a:round/>
            </a:ln>
            <a:effectLst/>
          </c:spPr>
          <c:marker>
            <c:symbol val="none"/>
          </c:marker>
          <c:cat>
            <c:numRef>
              <c:f>'Monte Carlo'!$P$35:$BH$35</c:f>
              <c:numCache>
                <c:formatCode>_("$"* #,##0_);_("$"* \(#,##0\);_("$"* "-"??_);_(@_)</c:formatCode>
                <c:ptCount val="45"/>
              </c:numCache>
            </c:numRef>
          </c:cat>
          <c:val>
            <c:numRef>
              <c:f>'Monte Carlo'!$P$45:$BH$45</c:f>
              <c:numCache>
                <c:formatCode>_("$"* #,##0_);_("$"* \(#,##0\);_("$"* "-"??_);_(@_)</c:formatCode>
                <c:ptCount val="45"/>
                <c:pt idx="0">
                  <c:v>38747.740082038275</c:v>
                </c:pt>
                <c:pt idx="1">
                  <c:v>70671.96977011174</c:v>
                </c:pt>
                <c:pt idx="2">
                  <c:v>104251.55166764707</c:v>
                </c:pt>
                <c:pt idx="3">
                  <c:v>128028.7584650639</c:v>
                </c:pt>
                <c:pt idx="4">
                  <c:v>197027.82864891319</c:v>
                </c:pt>
                <c:pt idx="5">
                  <c:v>258395.83127651361</c:v>
                </c:pt>
                <c:pt idx="6">
                  <c:v>342744.44900195155</c:v>
                </c:pt>
                <c:pt idx="7">
                  <c:v>593540.95340435987</c:v>
                </c:pt>
                <c:pt idx="8">
                  <c:v>714842.32737670233</c:v>
                </c:pt>
                <c:pt idx="9">
                  <c:v>644414.21009676019</c:v>
                </c:pt>
                <c:pt idx="10">
                  <c:v>739724.12823624362</c:v>
                </c:pt>
                <c:pt idx="11">
                  <c:v>1010582.6992009183</c:v>
                </c:pt>
                <c:pt idx="12">
                  <c:v>1325271.8086847076</c:v>
                </c:pt>
                <c:pt idx="13">
                  <c:v>1346942.2122355888</c:v>
                </c:pt>
                <c:pt idx="14">
                  <c:v>1585399.0242568224</c:v>
                </c:pt>
                <c:pt idx="15">
                  <c:v>1858062.8345217463</c:v>
                </c:pt>
                <c:pt idx="16">
                  <c:v>1814068.9917145243</c:v>
                </c:pt>
                <c:pt idx="17">
                  <c:v>2234376.429891469</c:v>
                </c:pt>
                <c:pt idx="18">
                  <c:v>1573466.1054564081</c:v>
                </c:pt>
                <c:pt idx="19">
                  <c:v>1593775.2166515763</c:v>
                </c:pt>
                <c:pt idx="20">
                  <c:v>1785519.9773464156</c:v>
                </c:pt>
                <c:pt idx="21">
                  <c:v>1699624.8218745238</c:v>
                </c:pt>
                <c:pt idx="22">
                  <c:v>1909353.4071816832</c:v>
                </c:pt>
                <c:pt idx="23">
                  <c:v>1771867.7504807129</c:v>
                </c:pt>
                <c:pt idx="24">
                  <c:v>1655397.5702174187</c:v>
                </c:pt>
                <c:pt idx="25">
                  <c:v>1880047.911153048</c:v>
                </c:pt>
                <c:pt idx="26">
                  <c:v>1829323.1647693308</c:v>
                </c:pt>
                <c:pt idx="27">
                  <c:v>2077491.9004675737</c:v>
                </c:pt>
                <c:pt idx="28">
                  <c:v>2489139.3130806535</c:v>
                </c:pt>
                <c:pt idx="29">
                  <c:v>2490296.4784428785</c:v>
                </c:pt>
                <c:pt idx="30">
                  <c:v>2846387.8801323976</c:v>
                </c:pt>
                <c:pt idx="31">
                  <c:v>2939206.444817889</c:v>
                </c:pt>
                <c:pt idx="32">
                  <c:v>3162955.7447302253</c:v>
                </c:pt>
                <c:pt idx="33">
                  <c:v>3520579.1840229332</c:v>
                </c:pt>
                <c:pt idx="34">
                  <c:v>4507555.0289899474</c:v>
                </c:pt>
                <c:pt idx="35">
                  <c:v>4065841.6549782711</c:v>
                </c:pt>
                <c:pt idx="36">
                  <c:v>4528001.5152780563</c:v>
                </c:pt>
                <c:pt idx="37">
                  <c:v>4238675.773880532</c:v>
                </c:pt>
                <c:pt idx="38">
                  <c:v>4976939.1902302168</c:v>
                </c:pt>
                <c:pt idx="39">
                  <c:v>4653796.8514874289</c:v>
                </c:pt>
                <c:pt idx="40">
                  <c:v>4920853.0807208149</c:v>
                </c:pt>
                <c:pt idx="41">
                  <c:v>4944470.6735568158</c:v>
                </c:pt>
                <c:pt idx="42">
                  <c:v>5504597.8787192237</c:v>
                </c:pt>
                <c:pt idx="43">
                  <c:v>6194927.7619546428</c:v>
                </c:pt>
                <c:pt idx="44">
                  <c:v>6756931.9261238538</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B-7B1E-4DDD-9FF9-5A4FF8E3F9EE}"/>
            </c:ext>
          </c:extLst>
        </c:ser>
        <c:ser>
          <c:idx val="0"/>
          <c:order val="10"/>
          <c:spPr>
            <a:ln w="44450" cap="rnd" cmpd="sng" algn="ctr">
              <a:solidFill>
                <a:schemeClr val="accent6">
                  <a:lumMod val="75000"/>
                </a:schemeClr>
              </a:solidFill>
              <a:round/>
            </a:ln>
            <a:effectLst/>
          </c:spPr>
          <c:marker>
            <c:symbol val="none"/>
          </c:marker>
          <c:cat>
            <c:numRef>
              <c:f>'Monte Carlo'!$P$35:$BH$35</c:f>
              <c:numCache>
                <c:formatCode>_("$"* #,##0_);_("$"* \(#,##0\);_("$"* "-"??_);_(@_)</c:formatCode>
                <c:ptCount val="45"/>
              </c:numCache>
            </c:numRef>
          </c:cat>
          <c:val>
            <c:numRef>
              <c:f>'Monte Carlo'!$P$46:$BH$46</c:f>
              <c:numCache>
                <c:formatCode>_("$"* #,##0.00_);_("$"* \(#,##0.00\);_("$"* "-"??_);_(@_)</c:formatCode>
                <c:ptCount val="45"/>
                <c:pt idx="0">
                  <c:v>32811.868443635874</c:v>
                </c:pt>
                <c:pt idx="1">
                  <c:v>53479.692230717672</c:v>
                </c:pt>
                <c:pt idx="2">
                  <c:v>82598.724693465236</c:v>
                </c:pt>
                <c:pt idx="3">
                  <c:v>106885.84431245003</c:v>
                </c:pt>
                <c:pt idx="4">
                  <c:v>153912.36728035746</c:v>
                </c:pt>
                <c:pt idx="5">
                  <c:v>194470.79521949688</c:v>
                </c:pt>
                <c:pt idx="6">
                  <c:v>261580.31654936037</c:v>
                </c:pt>
                <c:pt idx="7">
                  <c:v>703236.01437118289</c:v>
                </c:pt>
                <c:pt idx="8">
                  <c:v>859507.98413231759</c:v>
                </c:pt>
                <c:pt idx="9">
                  <c:v>966032.02860130346</c:v>
                </c:pt>
                <c:pt idx="10">
                  <c:v>1074413.4135826814</c:v>
                </c:pt>
                <c:pt idx="11">
                  <c:v>1231755.9097507962</c:v>
                </c:pt>
                <c:pt idx="12">
                  <c:v>1417354.2539638826</c:v>
                </c:pt>
                <c:pt idx="13">
                  <c:v>1620028.7975467276</c:v>
                </c:pt>
                <c:pt idx="14">
                  <c:v>1918851.5557726391</c:v>
                </c:pt>
                <c:pt idx="15">
                  <c:v>2177765.6458217716</c:v>
                </c:pt>
                <c:pt idx="16">
                  <c:v>2282372.2708790423</c:v>
                </c:pt>
                <c:pt idx="17">
                  <c:v>2601500.8070669277</c:v>
                </c:pt>
                <c:pt idx="18">
                  <c:v>2759588.5981652867</c:v>
                </c:pt>
                <c:pt idx="19">
                  <c:v>2741893.0674521108</c:v>
                </c:pt>
                <c:pt idx="20">
                  <c:v>2854367.6745856619</c:v>
                </c:pt>
                <c:pt idx="21">
                  <c:v>3283904.1729581673</c:v>
                </c:pt>
                <c:pt idx="22">
                  <c:v>4087889.1255751885</c:v>
                </c:pt>
                <c:pt idx="23">
                  <c:v>4271354.8030826831</c:v>
                </c:pt>
                <c:pt idx="24">
                  <c:v>4806774.6546140034</c:v>
                </c:pt>
                <c:pt idx="25">
                  <c:v>5289650.1551333489</c:v>
                </c:pt>
                <c:pt idx="26">
                  <c:v>5982770.5654453766</c:v>
                </c:pt>
                <c:pt idx="27">
                  <c:v>6714151.6814073194</c:v>
                </c:pt>
                <c:pt idx="28">
                  <c:v>7554410.7539234404</c:v>
                </c:pt>
                <c:pt idx="29">
                  <c:v>8133243.0971893668</c:v>
                </c:pt>
                <c:pt idx="30">
                  <c:v>8501114.9479672443</c:v>
                </c:pt>
                <c:pt idx="31">
                  <c:v>9426101.3185044304</c:v>
                </c:pt>
                <c:pt idx="32">
                  <c:v>10007344.655433919</c:v>
                </c:pt>
                <c:pt idx="33">
                  <c:v>10452760.416717155</c:v>
                </c:pt>
                <c:pt idx="34">
                  <c:v>11919646.237481929</c:v>
                </c:pt>
                <c:pt idx="35">
                  <c:v>12510504.910910588</c:v>
                </c:pt>
                <c:pt idx="36">
                  <c:v>13991139.463466471</c:v>
                </c:pt>
                <c:pt idx="37">
                  <c:v>16282384.295674402</c:v>
                </c:pt>
                <c:pt idx="38">
                  <c:v>17354781.180024259</c:v>
                </c:pt>
                <c:pt idx="39">
                  <c:v>18426931.518599782</c:v>
                </c:pt>
                <c:pt idx="40">
                  <c:v>20558901.157759242</c:v>
                </c:pt>
                <c:pt idx="41">
                  <c:v>24009559.02887693</c:v>
                </c:pt>
                <c:pt idx="42">
                  <c:v>26315869.428119097</c:v>
                </c:pt>
                <c:pt idx="43">
                  <c:v>30331321.501072891</c:v>
                </c:pt>
                <c:pt idx="44">
                  <c:v>34957152.239144996</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2E-7B1E-4DDD-9FF9-5A4FF8E3F9E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40643456"/>
        <c:axId val="619859008"/>
        <c:extLst>
          <c:ext xmlns:c15="http://schemas.microsoft.com/office/drawing/2012/chart" uri="{02D57815-91ED-43cb-92C2-25804820EDAC}">
            <c15:filteredLineSeries>
              <c15:ser>
                <c:idx val="1"/>
                <c:order val="0"/>
                <c:spPr>
                  <a:ln w="22225" cap="rnd" cmpd="sng" algn="ctr">
                    <a:solidFill>
                      <a:schemeClr val="accent3"/>
                    </a:solidFill>
                    <a:round/>
                  </a:ln>
                  <a:effectLst/>
                </c:spPr>
                <c:marker>
                  <c:symbol val="none"/>
                </c:marker>
                <c:cat>
                  <c:numRef>
                    <c:extLst>
                      <c:ext uri="{02D57815-91ED-43cb-92C2-25804820EDAC}">
                        <c15:formulaRef>
                          <c15:sqref>'Monte Carlo'!$P$35:$BH$35</c15:sqref>
                        </c15:formulaRef>
                      </c:ext>
                    </c:extLst>
                    <c:numCache>
                      <c:formatCode>_("$"* #,##0_);_("$"* \(#,##0\);_("$"* "-"??_);_(@_)</c:formatCode>
                      <c:ptCount val="45"/>
                    </c:numCache>
                  </c:numRef>
                </c:cat>
                <c:val>
                  <c:numRef>
                    <c:extLst>
                      <c:ext uri="{02D57815-91ED-43cb-92C2-25804820EDAC}">
                        <c15:formulaRef>
                          <c15:sqref>'Monte Carlo'!$P$36:$BH$36</c15:sqref>
                        </c15:formulaRef>
                      </c:ext>
                    </c:extLst>
                    <c:numCache>
                      <c:formatCode>_("$"* #,##0_);_("$"* \(#,##0\);_("$"* "-"??_);_(@_)</c:formatCode>
                      <c:ptCount val="45"/>
                      <c:pt idx="0">
                        <c:v>32152.496814096121</c:v>
                      </c:pt>
                      <c:pt idx="1">
                        <c:v>41751.371552379649</c:v>
                      </c:pt>
                      <c:pt idx="2">
                        <c:v>56708.877941322768</c:v>
                      </c:pt>
                      <c:pt idx="3">
                        <c:v>86678.625068278066</c:v>
                      </c:pt>
                      <c:pt idx="4">
                        <c:v>146434.23297594747</c:v>
                      </c:pt>
                      <c:pt idx="5">
                        <c:v>216258.81805814951</c:v>
                      </c:pt>
                      <c:pt idx="6">
                        <c:v>277255.84259633528</c:v>
                      </c:pt>
                      <c:pt idx="7">
                        <c:v>541926.4627454204</c:v>
                      </c:pt>
                      <c:pt idx="8">
                        <c:v>639184.89312011166</c:v>
                      </c:pt>
                      <c:pt idx="9">
                        <c:v>829094.04945863341</c:v>
                      </c:pt>
                      <c:pt idx="10">
                        <c:v>1022963.8261949458</c:v>
                      </c:pt>
                      <c:pt idx="11">
                        <c:v>1196664.1914676884</c:v>
                      </c:pt>
                      <c:pt idx="12">
                        <c:v>1410122.2395363846</c:v>
                      </c:pt>
                      <c:pt idx="13">
                        <c:v>1998638.7336462603</c:v>
                      </c:pt>
                      <c:pt idx="14">
                        <c:v>2206126.9617547332</c:v>
                      </c:pt>
                      <c:pt idx="15">
                        <c:v>2909331.2260384969</c:v>
                      </c:pt>
                      <c:pt idx="16">
                        <c:v>3556203.2914338531</c:v>
                      </c:pt>
                      <c:pt idx="17">
                        <c:v>4268718.1436657934</c:v>
                      </c:pt>
                      <c:pt idx="18">
                        <c:v>4559043.3570608944</c:v>
                      </c:pt>
                      <c:pt idx="19">
                        <c:v>4929848.0472712051</c:v>
                      </c:pt>
                      <c:pt idx="20">
                        <c:v>4649531.4555318905</c:v>
                      </c:pt>
                      <c:pt idx="21">
                        <c:v>5643853.9118216047</c:v>
                      </c:pt>
                      <c:pt idx="22">
                        <c:v>7774459.3111002622</c:v>
                      </c:pt>
                      <c:pt idx="23">
                        <c:v>7512029.4956470253</c:v>
                      </c:pt>
                      <c:pt idx="24">
                        <c:v>8743655.0812087189</c:v>
                      </c:pt>
                      <c:pt idx="25">
                        <c:v>8904715.7913240846</c:v>
                      </c:pt>
                      <c:pt idx="26">
                        <c:v>8519013.7498736791</c:v>
                      </c:pt>
                      <c:pt idx="27">
                        <c:v>9183673.050590748</c:v>
                      </c:pt>
                      <c:pt idx="28">
                        <c:v>9938118.1121979877</c:v>
                      </c:pt>
                      <c:pt idx="29">
                        <c:v>11283964.401039978</c:v>
                      </c:pt>
                      <c:pt idx="30">
                        <c:v>12265374.645552944</c:v>
                      </c:pt>
                      <c:pt idx="31">
                        <c:v>16179931.137456592</c:v>
                      </c:pt>
                      <c:pt idx="32">
                        <c:v>12744083.83410003</c:v>
                      </c:pt>
                      <c:pt idx="33">
                        <c:v>12285591.915862696</c:v>
                      </c:pt>
                      <c:pt idx="34">
                        <c:v>11951758.774191687</c:v>
                      </c:pt>
                      <c:pt idx="35">
                        <c:v>12792299.851418836</c:v>
                      </c:pt>
                      <c:pt idx="36">
                        <c:v>14824148.65180373</c:v>
                      </c:pt>
                      <c:pt idx="37">
                        <c:v>18820330.503307976</c:v>
                      </c:pt>
                      <c:pt idx="38">
                        <c:v>19444514.956776444</c:v>
                      </c:pt>
                      <c:pt idx="39">
                        <c:v>19650303.354416959</c:v>
                      </c:pt>
                      <c:pt idx="40">
                        <c:v>16651035.830870457</c:v>
                      </c:pt>
                      <c:pt idx="41">
                        <c:v>17165351.347368021</c:v>
                      </c:pt>
                      <c:pt idx="42">
                        <c:v>19940520.006242588</c:v>
                      </c:pt>
                      <c:pt idx="43">
                        <c:v>21060037.374040749</c:v>
                      </c:pt>
                      <c:pt idx="44">
                        <c:v>24701594.15345373</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7B1E-4DDD-9FF9-5A4FF8E3F9EE}"/>
                  </c:ext>
                </c:extLst>
              </c15:ser>
            </c15:filteredLineSeries>
          </c:ext>
        </c:extLst>
      </c:lineChart>
      <c:dateAx>
        <c:axId val="540643456"/>
        <c:scaling>
          <c:orientation val="minMax"/>
        </c:scaling>
        <c:delete val="0"/>
        <c:axPos val="b"/>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19859008"/>
        <c:crosses val="autoZero"/>
        <c:auto val="0"/>
        <c:lblOffset val="100"/>
        <c:baseTimeUnit val="days"/>
        <c:majorUnit val="5"/>
        <c:majorTimeUnit val="days"/>
      </c:dateAx>
      <c:valAx>
        <c:axId val="619859008"/>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spc="20" baseline="0">
                <a:solidFill>
                  <a:schemeClr val="dk1">
                    <a:lumMod val="65000"/>
                    <a:lumOff val="35000"/>
                  </a:schemeClr>
                </a:solidFill>
                <a:latin typeface="+mn-lt"/>
                <a:ea typeface="+mn-ea"/>
                <a:cs typeface="+mn-cs"/>
              </a:defRPr>
            </a:pPr>
            <a:endParaRPr lang="en-US"/>
          </a:p>
        </c:txPr>
        <c:crossAx val="54064345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76883846828709"/>
          <c:y val="6.8453565896598637E-2"/>
          <c:w val="0.76426968221591352"/>
          <c:h val="0.79029154688997205"/>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Lit>
              <c:formatCode>General</c:formatCode>
              <c:ptCount val="57"/>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numLit>
          </c:xVal>
          <c:yVal>
            <c:numLit>
              <c:formatCode>General</c:formatCode>
              <c:ptCount val="57"/>
              <c:pt idx="0">
                <c:v>77</c:v>
              </c:pt>
              <c:pt idx="1">
                <c:v>77.40442840336577</c:v>
              </c:pt>
              <c:pt idx="2">
                <c:v>80.112085428981686</c:v>
              </c:pt>
              <c:pt idx="3">
                <c:v>77.270673715153066</c:v>
              </c:pt>
              <c:pt idx="4">
                <c:v>81.040570190363937</c:v>
              </c:pt>
              <c:pt idx="5">
                <c:v>86.067355098060048</c:v>
              </c:pt>
              <c:pt idx="6">
                <c:v>86.661933504548557</c:v>
              </c:pt>
              <c:pt idx="7">
                <c:v>89.012267380337832</c:v>
              </c:pt>
              <c:pt idx="8">
                <c:v>92.068822531012287</c:v>
              </c:pt>
              <c:pt idx="9">
                <c:v>91.565819789531801</c:v>
              </c:pt>
              <c:pt idx="10">
                <c:v>95.314156627489325</c:v>
              </c:pt>
              <c:pt idx="11">
                <c:v>94.803021181324667</c:v>
              </c:pt>
              <c:pt idx="12">
                <c:v>92.918240212193197</c:v>
              </c:pt>
              <c:pt idx="13">
                <c:v>92.815143725484745</c:v>
              </c:pt>
              <c:pt idx="14">
                <c:v>94.874403661954275</c:v>
              </c:pt>
              <c:pt idx="15">
                <c:v>92.905120485430103</c:v>
              </c:pt>
              <c:pt idx="16">
                <c:v>91.081462440762039</c:v>
              </c:pt>
              <c:pt idx="17">
                <c:v>89.671554854898972</c:v>
              </c:pt>
              <c:pt idx="18">
                <c:v>87.979930454449502</c:v>
              </c:pt>
              <c:pt idx="19">
                <c:v>82.977410913155111</c:v>
              </c:pt>
              <c:pt idx="20">
                <c:v>81.0516767676108</c:v>
              </c:pt>
            </c:numLit>
          </c:yVal>
          <c:smooth val="0"/>
          <c:extLst>
            <c:ext xmlns:c16="http://schemas.microsoft.com/office/drawing/2014/chart" uri="{C3380CC4-5D6E-409C-BE32-E72D297353CC}">
              <c16:uniqueId val="{00000000-17BB-44D9-B777-6F1120263727}"/>
            </c:ext>
          </c:extLst>
        </c:ser>
        <c:dLbls>
          <c:showLegendKey val="0"/>
          <c:showVal val="0"/>
          <c:showCatName val="0"/>
          <c:showSerName val="0"/>
          <c:showPercent val="0"/>
          <c:showBubbleSize val="0"/>
        </c:dLbls>
        <c:axId val="149912192"/>
        <c:axId val="149910656"/>
      </c:scatterChart>
      <c:valAx>
        <c:axId val="149912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time</a:t>
                </a:r>
              </a:p>
            </c:rich>
          </c:tx>
          <c:layout>
            <c:manualLayout>
              <c:xMode val="edge"/>
              <c:yMode val="edge"/>
              <c:x val="0.52815412166118503"/>
              <c:y val="0.896984828115997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10656"/>
        <c:crosses val="autoZero"/>
        <c:crossBetween val="midCat"/>
      </c:valAx>
      <c:valAx>
        <c:axId val="14991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stock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12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Stock</a:t>
            </a:r>
            <a:r>
              <a:rPr lang="en-US" baseline="0"/>
              <a:t> Price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hade val="41000"/>
                </a:schemeClr>
              </a:solidFill>
              <a:round/>
            </a:ln>
            <a:effectLst/>
          </c:spPr>
          <c:marker>
            <c:symbol val="none"/>
          </c:marker>
          <c:val>
            <c:numRef>
              <c:f>'Stock Price Predictor'!$C$36:$C$56</c:f>
              <c:numCache>
                <c:formatCode>0.00</c:formatCode>
                <c:ptCount val="21"/>
                <c:pt idx="0">
                  <c:v>77</c:v>
                </c:pt>
                <c:pt idx="1">
                  <c:v>76.401040794911751</c:v>
                </c:pt>
                <c:pt idx="2">
                  <c:v>78.099550104795426</c:v>
                </c:pt>
                <c:pt idx="3">
                  <c:v>78.83116737599839</c:v>
                </c:pt>
                <c:pt idx="4">
                  <c:v>81.255209270278371</c:v>
                </c:pt>
                <c:pt idx="5">
                  <c:v>80.775086944439252</c:v>
                </c:pt>
                <c:pt idx="6">
                  <c:v>76.59358119106281</c:v>
                </c:pt>
                <c:pt idx="7">
                  <c:v>73.286708347342568</c:v>
                </c:pt>
                <c:pt idx="8">
                  <c:v>74.135722954586356</c:v>
                </c:pt>
                <c:pt idx="9">
                  <c:v>77.240131254790327</c:v>
                </c:pt>
                <c:pt idx="10">
                  <c:v>76.901727038724715</c:v>
                </c:pt>
                <c:pt idx="11">
                  <c:v>77.127015128805809</c:v>
                </c:pt>
                <c:pt idx="12">
                  <c:v>79.718630001588167</c:v>
                </c:pt>
                <c:pt idx="13">
                  <c:v>81.213008760411128</c:v>
                </c:pt>
                <c:pt idx="14">
                  <c:v>81.644397671095035</c:v>
                </c:pt>
                <c:pt idx="15">
                  <c:v>80.982425222250157</c:v>
                </c:pt>
                <c:pt idx="16">
                  <c:v>78.124056738190703</c:v>
                </c:pt>
                <c:pt idx="17">
                  <c:v>80.158276094652109</c:v>
                </c:pt>
                <c:pt idx="18">
                  <c:v>78.464573291030888</c:v>
                </c:pt>
                <c:pt idx="19">
                  <c:v>77.825894266422466</c:v>
                </c:pt>
                <c:pt idx="20">
                  <c:v>77.055663021446108</c:v>
                </c:pt>
              </c:numCache>
            </c:numRef>
          </c:val>
          <c:smooth val="0"/>
          <c:extLst>
            <c:ext xmlns:c16="http://schemas.microsoft.com/office/drawing/2014/chart" uri="{C3380CC4-5D6E-409C-BE32-E72D297353CC}">
              <c16:uniqueId val="{00000000-CF16-4511-8E19-D82431A78C22}"/>
            </c:ext>
          </c:extLst>
        </c:ser>
        <c:ser>
          <c:idx val="1"/>
          <c:order val="1"/>
          <c:spPr>
            <a:ln w="28575" cap="rnd">
              <a:solidFill>
                <a:schemeClr val="accent1">
                  <a:shade val="53000"/>
                </a:schemeClr>
              </a:solidFill>
              <a:round/>
            </a:ln>
            <a:effectLst/>
          </c:spPr>
          <c:marker>
            <c:symbol val="none"/>
          </c:marker>
          <c:val>
            <c:numRef>
              <c:f>'Stock Price Predictor'!$D$36:$D$56</c:f>
              <c:numCache>
                <c:formatCode>0.00</c:formatCode>
                <c:ptCount val="21"/>
                <c:pt idx="0">
                  <c:v>77</c:v>
                </c:pt>
                <c:pt idx="1">
                  <c:v>76.562695191088736</c:v>
                </c:pt>
                <c:pt idx="2">
                  <c:v>75.112812928186528</c:v>
                </c:pt>
                <c:pt idx="3">
                  <c:v>72.259933985044086</c:v>
                </c:pt>
                <c:pt idx="4">
                  <c:v>72.674768736344959</c:v>
                </c:pt>
                <c:pt idx="5">
                  <c:v>72.477983411411955</c:v>
                </c:pt>
                <c:pt idx="6">
                  <c:v>73.445079874313578</c:v>
                </c:pt>
                <c:pt idx="7">
                  <c:v>76.250140156575966</c:v>
                </c:pt>
                <c:pt idx="8">
                  <c:v>76.056420920904728</c:v>
                </c:pt>
                <c:pt idx="9">
                  <c:v>76.536948064516992</c:v>
                </c:pt>
                <c:pt idx="10">
                  <c:v>77.335294388889125</c:v>
                </c:pt>
                <c:pt idx="11">
                  <c:v>78.289810906701149</c:v>
                </c:pt>
                <c:pt idx="12">
                  <c:v>77.437336301374685</c:v>
                </c:pt>
                <c:pt idx="13">
                  <c:v>75.474764047226088</c:v>
                </c:pt>
                <c:pt idx="14">
                  <c:v>75.355622015741147</c:v>
                </c:pt>
                <c:pt idx="15">
                  <c:v>72.641810399558466</c:v>
                </c:pt>
                <c:pt idx="16">
                  <c:v>76.641967906917159</c:v>
                </c:pt>
                <c:pt idx="17">
                  <c:v>73.484752091636452</c:v>
                </c:pt>
                <c:pt idx="18">
                  <c:v>74.678946253641286</c:v>
                </c:pt>
                <c:pt idx="19">
                  <c:v>73.933301970840489</c:v>
                </c:pt>
                <c:pt idx="20">
                  <c:v>73.227003777276451</c:v>
                </c:pt>
              </c:numCache>
            </c:numRef>
          </c:val>
          <c:smooth val="0"/>
          <c:extLst>
            <c:ext xmlns:c16="http://schemas.microsoft.com/office/drawing/2014/chart" uri="{C3380CC4-5D6E-409C-BE32-E72D297353CC}">
              <c16:uniqueId val="{00000001-CF16-4511-8E19-D82431A78C22}"/>
            </c:ext>
          </c:extLst>
        </c:ser>
        <c:ser>
          <c:idx val="2"/>
          <c:order val="2"/>
          <c:spPr>
            <a:ln w="28575" cap="rnd">
              <a:solidFill>
                <a:schemeClr val="accent1">
                  <a:shade val="65000"/>
                </a:schemeClr>
              </a:solidFill>
              <a:round/>
            </a:ln>
            <a:effectLst/>
          </c:spPr>
          <c:marker>
            <c:symbol val="none"/>
          </c:marker>
          <c:val>
            <c:numRef>
              <c:f>'Stock Price Predictor'!$E$36:$E$56</c:f>
              <c:numCache>
                <c:formatCode>0.00</c:formatCode>
                <c:ptCount val="21"/>
                <c:pt idx="0">
                  <c:v>77</c:v>
                </c:pt>
                <c:pt idx="1">
                  <c:v>80.258901924017607</c:v>
                </c:pt>
                <c:pt idx="2">
                  <c:v>79.062496671995177</c:v>
                </c:pt>
                <c:pt idx="3">
                  <c:v>80.336979307060091</c:v>
                </c:pt>
                <c:pt idx="4">
                  <c:v>79.848488780665051</c:v>
                </c:pt>
                <c:pt idx="5">
                  <c:v>79.620762421113355</c:v>
                </c:pt>
                <c:pt idx="6">
                  <c:v>81.618951064452503</c:v>
                </c:pt>
                <c:pt idx="7">
                  <c:v>80.193665144019505</c:v>
                </c:pt>
                <c:pt idx="8">
                  <c:v>80.919167135906093</c:v>
                </c:pt>
                <c:pt idx="9">
                  <c:v>77.366016686326219</c:v>
                </c:pt>
                <c:pt idx="10">
                  <c:v>78.666079460216693</c:v>
                </c:pt>
                <c:pt idx="11">
                  <c:v>78.102698674850373</c:v>
                </c:pt>
                <c:pt idx="12">
                  <c:v>79.963128346540103</c:v>
                </c:pt>
                <c:pt idx="13">
                  <c:v>78.785946164438172</c:v>
                </c:pt>
                <c:pt idx="14">
                  <c:v>79.431569456069951</c:v>
                </c:pt>
                <c:pt idx="15">
                  <c:v>76.495517025212067</c:v>
                </c:pt>
                <c:pt idx="16">
                  <c:v>79.017724359911568</c:v>
                </c:pt>
                <c:pt idx="17">
                  <c:v>75.568349458619437</c:v>
                </c:pt>
                <c:pt idx="18">
                  <c:v>76.51754183001583</c:v>
                </c:pt>
                <c:pt idx="19">
                  <c:v>73.09212937781794</c:v>
                </c:pt>
                <c:pt idx="20">
                  <c:v>71.925262896793498</c:v>
                </c:pt>
              </c:numCache>
            </c:numRef>
          </c:val>
          <c:smooth val="0"/>
          <c:extLst>
            <c:ext xmlns:c16="http://schemas.microsoft.com/office/drawing/2014/chart" uri="{C3380CC4-5D6E-409C-BE32-E72D297353CC}">
              <c16:uniqueId val="{00000002-CF16-4511-8E19-D82431A78C22}"/>
            </c:ext>
          </c:extLst>
        </c:ser>
        <c:ser>
          <c:idx val="3"/>
          <c:order val="3"/>
          <c:spPr>
            <a:ln w="28575" cap="rnd">
              <a:solidFill>
                <a:schemeClr val="accent1">
                  <a:shade val="76000"/>
                </a:schemeClr>
              </a:solidFill>
              <a:round/>
            </a:ln>
            <a:effectLst/>
          </c:spPr>
          <c:marker>
            <c:symbol val="none"/>
          </c:marker>
          <c:val>
            <c:numRef>
              <c:f>'Stock Price Predictor'!$F$36:$F$56</c:f>
              <c:numCache>
                <c:formatCode>0.00</c:formatCode>
                <c:ptCount val="21"/>
                <c:pt idx="0">
                  <c:v>77</c:v>
                </c:pt>
                <c:pt idx="1">
                  <c:v>77.649906285074096</c:v>
                </c:pt>
                <c:pt idx="2">
                  <c:v>78.201163320574977</c:v>
                </c:pt>
                <c:pt idx="3">
                  <c:v>75.982293864543536</c:v>
                </c:pt>
                <c:pt idx="4">
                  <c:v>75.563013147451841</c:v>
                </c:pt>
                <c:pt idx="5">
                  <c:v>74.159740494800886</c:v>
                </c:pt>
                <c:pt idx="6">
                  <c:v>75.279931992316378</c:v>
                </c:pt>
                <c:pt idx="7">
                  <c:v>73.070129899909986</c:v>
                </c:pt>
                <c:pt idx="8">
                  <c:v>72.989294229264189</c:v>
                </c:pt>
                <c:pt idx="9">
                  <c:v>72.406447457782917</c:v>
                </c:pt>
                <c:pt idx="10">
                  <c:v>71.187174824124838</c:v>
                </c:pt>
                <c:pt idx="11">
                  <c:v>73.242850984167546</c:v>
                </c:pt>
                <c:pt idx="12">
                  <c:v>76.482854582565949</c:v>
                </c:pt>
                <c:pt idx="13">
                  <c:v>75.51202685489443</c:v>
                </c:pt>
                <c:pt idx="14">
                  <c:v>78.352877981414423</c:v>
                </c:pt>
                <c:pt idx="15">
                  <c:v>80.38718092495435</c:v>
                </c:pt>
                <c:pt idx="16">
                  <c:v>75.653197924790348</c:v>
                </c:pt>
                <c:pt idx="17">
                  <c:v>74.277688659794052</c:v>
                </c:pt>
                <c:pt idx="18">
                  <c:v>72.1993984025072</c:v>
                </c:pt>
                <c:pt idx="19">
                  <c:v>73.423578091917989</c:v>
                </c:pt>
                <c:pt idx="20">
                  <c:v>72.962296438623639</c:v>
                </c:pt>
              </c:numCache>
            </c:numRef>
          </c:val>
          <c:smooth val="0"/>
          <c:extLst>
            <c:ext xmlns:c16="http://schemas.microsoft.com/office/drawing/2014/chart" uri="{C3380CC4-5D6E-409C-BE32-E72D297353CC}">
              <c16:uniqueId val="{00000003-CF16-4511-8E19-D82431A78C22}"/>
            </c:ext>
          </c:extLst>
        </c:ser>
        <c:ser>
          <c:idx val="4"/>
          <c:order val="4"/>
          <c:spPr>
            <a:ln w="28575" cap="rnd">
              <a:solidFill>
                <a:schemeClr val="accent1">
                  <a:shade val="88000"/>
                </a:schemeClr>
              </a:solidFill>
              <a:round/>
            </a:ln>
            <a:effectLst/>
          </c:spPr>
          <c:marker>
            <c:symbol val="none"/>
          </c:marker>
          <c:val>
            <c:numRef>
              <c:f>'Stock Price Predictor'!$G$36:$G$56</c:f>
              <c:numCache>
                <c:formatCode>0.00</c:formatCode>
                <c:ptCount val="21"/>
                <c:pt idx="0">
                  <c:v>77</c:v>
                </c:pt>
                <c:pt idx="1">
                  <c:v>77.250164051900157</c:v>
                </c:pt>
                <c:pt idx="2">
                  <c:v>72.852930863628515</c:v>
                </c:pt>
                <c:pt idx="3">
                  <c:v>70.383150431569163</c:v>
                </c:pt>
                <c:pt idx="4">
                  <c:v>70.482358878160397</c:v>
                </c:pt>
                <c:pt idx="5">
                  <c:v>70.967667279747843</c:v>
                </c:pt>
                <c:pt idx="6">
                  <c:v>74.899411158571127</c:v>
                </c:pt>
                <c:pt idx="7">
                  <c:v>74.241215477155649</c:v>
                </c:pt>
                <c:pt idx="8">
                  <c:v>75.699843917577127</c:v>
                </c:pt>
                <c:pt idx="9">
                  <c:v>79.044216043579468</c:v>
                </c:pt>
                <c:pt idx="10">
                  <c:v>76.990921603932478</c:v>
                </c:pt>
                <c:pt idx="11">
                  <c:v>73.634969801767795</c:v>
                </c:pt>
                <c:pt idx="12">
                  <c:v>75.021256424914398</c:v>
                </c:pt>
                <c:pt idx="13">
                  <c:v>73.568141547314212</c:v>
                </c:pt>
                <c:pt idx="14">
                  <c:v>72.726738088335395</c:v>
                </c:pt>
                <c:pt idx="15">
                  <c:v>71.213415789500729</c:v>
                </c:pt>
                <c:pt idx="16">
                  <c:v>71.516630319068483</c:v>
                </c:pt>
                <c:pt idx="17">
                  <c:v>71.707902167241656</c:v>
                </c:pt>
                <c:pt idx="18">
                  <c:v>69.727527319069139</c:v>
                </c:pt>
                <c:pt idx="19">
                  <c:v>68.025524950534304</c:v>
                </c:pt>
                <c:pt idx="20">
                  <c:v>67.199912301077674</c:v>
                </c:pt>
              </c:numCache>
            </c:numRef>
          </c:val>
          <c:smooth val="0"/>
          <c:extLst>
            <c:ext xmlns:c16="http://schemas.microsoft.com/office/drawing/2014/chart" uri="{C3380CC4-5D6E-409C-BE32-E72D297353CC}">
              <c16:uniqueId val="{00000004-CF16-4511-8E19-D82431A78C22}"/>
            </c:ext>
          </c:extLst>
        </c:ser>
        <c:ser>
          <c:idx val="5"/>
          <c:order val="5"/>
          <c:spPr>
            <a:ln w="28575" cap="rnd">
              <a:solidFill>
                <a:schemeClr val="accent1"/>
              </a:solidFill>
              <a:round/>
            </a:ln>
            <a:effectLst/>
          </c:spPr>
          <c:marker>
            <c:symbol val="none"/>
          </c:marker>
          <c:val>
            <c:numRef>
              <c:f>'Stock Price Predictor'!$H$36:$H$56</c:f>
              <c:numCache>
                <c:formatCode>0.00</c:formatCode>
                <c:ptCount val="21"/>
                <c:pt idx="0">
                  <c:v>77</c:v>
                </c:pt>
                <c:pt idx="1">
                  <c:v>75.986677955165675</c:v>
                </c:pt>
                <c:pt idx="2">
                  <c:v>79.192908461334127</c:v>
                </c:pt>
                <c:pt idx="3">
                  <c:v>81.133513474223278</c:v>
                </c:pt>
                <c:pt idx="4">
                  <c:v>81.169440843045265</c:v>
                </c:pt>
                <c:pt idx="5">
                  <c:v>81.793262275486171</c:v>
                </c:pt>
                <c:pt idx="6">
                  <c:v>82.805543956455864</c:v>
                </c:pt>
                <c:pt idx="7">
                  <c:v>87.283674072518522</c:v>
                </c:pt>
                <c:pt idx="8">
                  <c:v>92.640912674410686</c:v>
                </c:pt>
                <c:pt idx="9">
                  <c:v>91.129959639296317</c:v>
                </c:pt>
                <c:pt idx="10">
                  <c:v>88.956782172193883</c:v>
                </c:pt>
                <c:pt idx="11">
                  <c:v>90.430153804448196</c:v>
                </c:pt>
                <c:pt idx="12">
                  <c:v>90.942426838883222</c:v>
                </c:pt>
                <c:pt idx="13">
                  <c:v>92.010231070544478</c:v>
                </c:pt>
                <c:pt idx="14">
                  <c:v>90.881621697198412</c:v>
                </c:pt>
                <c:pt idx="15">
                  <c:v>88.725945850919913</c:v>
                </c:pt>
                <c:pt idx="16">
                  <c:v>88.954683157598353</c:v>
                </c:pt>
                <c:pt idx="17">
                  <c:v>90.727819432124576</c:v>
                </c:pt>
                <c:pt idx="18">
                  <c:v>91.841812806878082</c:v>
                </c:pt>
                <c:pt idx="19">
                  <c:v>95.738693040426327</c:v>
                </c:pt>
                <c:pt idx="20">
                  <c:v>98.82933610993112</c:v>
                </c:pt>
              </c:numCache>
            </c:numRef>
          </c:val>
          <c:smooth val="0"/>
          <c:extLst>
            <c:ext xmlns:c16="http://schemas.microsoft.com/office/drawing/2014/chart" uri="{C3380CC4-5D6E-409C-BE32-E72D297353CC}">
              <c16:uniqueId val="{00000005-CF16-4511-8E19-D82431A78C22}"/>
            </c:ext>
          </c:extLst>
        </c:ser>
        <c:ser>
          <c:idx val="6"/>
          <c:order val="6"/>
          <c:spPr>
            <a:ln w="28575" cap="rnd">
              <a:solidFill>
                <a:schemeClr val="accent1">
                  <a:tint val="89000"/>
                </a:schemeClr>
              </a:solidFill>
              <a:round/>
            </a:ln>
            <a:effectLst/>
          </c:spPr>
          <c:marker>
            <c:symbol val="none"/>
          </c:marker>
          <c:val>
            <c:numRef>
              <c:f>'Stock Price Predictor'!$I$36:$I$56</c:f>
              <c:numCache>
                <c:formatCode>0.00</c:formatCode>
                <c:ptCount val="21"/>
                <c:pt idx="0">
                  <c:v>77</c:v>
                </c:pt>
                <c:pt idx="1">
                  <c:v>80.366122723116092</c:v>
                </c:pt>
                <c:pt idx="2">
                  <c:v>82.588367178947237</c:v>
                </c:pt>
                <c:pt idx="3">
                  <c:v>83.38919259585883</c:v>
                </c:pt>
                <c:pt idx="4">
                  <c:v>81.932079161144713</c:v>
                </c:pt>
                <c:pt idx="5">
                  <c:v>79.448730931662823</c:v>
                </c:pt>
                <c:pt idx="6">
                  <c:v>82.009716711624236</c:v>
                </c:pt>
                <c:pt idx="7">
                  <c:v>83.893926450969715</c:v>
                </c:pt>
                <c:pt idx="8">
                  <c:v>83.834925586322981</c:v>
                </c:pt>
                <c:pt idx="9">
                  <c:v>88.226919656174459</c:v>
                </c:pt>
                <c:pt idx="10">
                  <c:v>89.112593237559423</c:v>
                </c:pt>
                <c:pt idx="11">
                  <c:v>91.933950150181019</c:v>
                </c:pt>
                <c:pt idx="12">
                  <c:v>93.972615553280477</c:v>
                </c:pt>
                <c:pt idx="13">
                  <c:v>90.863509285361388</c:v>
                </c:pt>
                <c:pt idx="14">
                  <c:v>93.847086767686775</c:v>
                </c:pt>
                <c:pt idx="15">
                  <c:v>96.324473924479278</c:v>
                </c:pt>
                <c:pt idx="16">
                  <c:v>91.903142119160719</c:v>
                </c:pt>
                <c:pt idx="17">
                  <c:v>93.662133070125805</c:v>
                </c:pt>
                <c:pt idx="18">
                  <c:v>94.870925101260994</c:v>
                </c:pt>
                <c:pt idx="19">
                  <c:v>97.803253613686522</c:v>
                </c:pt>
                <c:pt idx="20">
                  <c:v>99.105702961181294</c:v>
                </c:pt>
              </c:numCache>
            </c:numRef>
          </c:val>
          <c:smooth val="0"/>
          <c:extLst>
            <c:ext xmlns:c16="http://schemas.microsoft.com/office/drawing/2014/chart" uri="{C3380CC4-5D6E-409C-BE32-E72D297353CC}">
              <c16:uniqueId val="{00000006-CF16-4511-8E19-D82431A78C22}"/>
            </c:ext>
          </c:extLst>
        </c:ser>
        <c:ser>
          <c:idx val="7"/>
          <c:order val="7"/>
          <c:spPr>
            <a:ln w="28575" cap="rnd">
              <a:solidFill>
                <a:schemeClr val="accent1">
                  <a:tint val="77000"/>
                </a:schemeClr>
              </a:solidFill>
              <a:round/>
            </a:ln>
            <a:effectLst/>
          </c:spPr>
          <c:marker>
            <c:symbol val="none"/>
          </c:marker>
          <c:val>
            <c:numRef>
              <c:f>'Stock Price Predictor'!$J$36:$J$56</c:f>
              <c:numCache>
                <c:formatCode>0.00</c:formatCode>
                <c:ptCount val="21"/>
                <c:pt idx="0">
                  <c:v>77</c:v>
                </c:pt>
                <c:pt idx="1">
                  <c:v>75.468746864684903</c:v>
                </c:pt>
                <c:pt idx="2">
                  <c:v>74.177948381133731</c:v>
                </c:pt>
                <c:pt idx="3">
                  <c:v>75.426611848760459</c:v>
                </c:pt>
                <c:pt idx="4">
                  <c:v>77.793556532725319</c:v>
                </c:pt>
                <c:pt idx="5">
                  <c:v>76.80360926097849</c:v>
                </c:pt>
                <c:pt idx="6">
                  <c:v>79.14816497191498</c:v>
                </c:pt>
                <c:pt idx="7">
                  <c:v>80.157563158451126</c:v>
                </c:pt>
                <c:pt idx="8">
                  <c:v>81.515795163585935</c:v>
                </c:pt>
                <c:pt idx="9">
                  <c:v>80.008633576008563</c:v>
                </c:pt>
                <c:pt idx="10">
                  <c:v>76.869552272794394</c:v>
                </c:pt>
                <c:pt idx="11">
                  <c:v>78.998012153615662</c:v>
                </c:pt>
                <c:pt idx="12">
                  <c:v>76.886630897975095</c:v>
                </c:pt>
                <c:pt idx="13">
                  <c:v>77.319875019972599</c:v>
                </c:pt>
                <c:pt idx="14">
                  <c:v>78.118489875045356</c:v>
                </c:pt>
                <c:pt idx="15">
                  <c:v>80.174622658904994</c:v>
                </c:pt>
                <c:pt idx="16">
                  <c:v>79.544595319055531</c:v>
                </c:pt>
                <c:pt idx="17">
                  <c:v>82.144011890888066</c:v>
                </c:pt>
                <c:pt idx="18">
                  <c:v>83.493729366784649</c:v>
                </c:pt>
                <c:pt idx="19">
                  <c:v>84.9365937618267</c:v>
                </c:pt>
                <c:pt idx="20">
                  <c:v>89.2118722046839</c:v>
                </c:pt>
              </c:numCache>
            </c:numRef>
          </c:val>
          <c:smooth val="0"/>
          <c:extLst>
            <c:ext xmlns:c16="http://schemas.microsoft.com/office/drawing/2014/chart" uri="{C3380CC4-5D6E-409C-BE32-E72D297353CC}">
              <c16:uniqueId val="{00000007-CF16-4511-8E19-D82431A78C22}"/>
            </c:ext>
          </c:extLst>
        </c:ser>
        <c:ser>
          <c:idx val="8"/>
          <c:order val="8"/>
          <c:spPr>
            <a:ln w="28575" cap="rnd">
              <a:solidFill>
                <a:schemeClr val="accent1">
                  <a:tint val="65000"/>
                </a:schemeClr>
              </a:solidFill>
              <a:round/>
            </a:ln>
            <a:effectLst/>
          </c:spPr>
          <c:marker>
            <c:symbol val="none"/>
          </c:marker>
          <c:val>
            <c:numRef>
              <c:f>'Stock Price Predictor'!$K$36:$K$56</c:f>
              <c:numCache>
                <c:formatCode>0.00</c:formatCode>
                <c:ptCount val="21"/>
                <c:pt idx="0">
                  <c:v>77</c:v>
                </c:pt>
                <c:pt idx="1">
                  <c:v>77.789258693500457</c:v>
                </c:pt>
                <c:pt idx="2">
                  <c:v>76.340042262837912</c:v>
                </c:pt>
                <c:pt idx="3">
                  <c:v>74.221630389715585</c:v>
                </c:pt>
                <c:pt idx="4">
                  <c:v>77.284085748012458</c:v>
                </c:pt>
                <c:pt idx="5">
                  <c:v>75.807312661844009</c:v>
                </c:pt>
                <c:pt idx="6">
                  <c:v>75.488470094299984</c:v>
                </c:pt>
                <c:pt idx="7">
                  <c:v>76.337214824119869</c:v>
                </c:pt>
                <c:pt idx="8">
                  <c:v>80.38218952974151</c:v>
                </c:pt>
                <c:pt idx="9">
                  <c:v>79.157952125821694</c:v>
                </c:pt>
                <c:pt idx="10">
                  <c:v>80.394882169246571</c:v>
                </c:pt>
                <c:pt idx="11">
                  <c:v>81.578989020119252</c:v>
                </c:pt>
                <c:pt idx="12">
                  <c:v>83.608797021909467</c:v>
                </c:pt>
                <c:pt idx="13">
                  <c:v>82.99965787932841</c:v>
                </c:pt>
                <c:pt idx="14">
                  <c:v>81.872739040807701</c:v>
                </c:pt>
                <c:pt idx="15">
                  <c:v>80.762078378918289</c:v>
                </c:pt>
                <c:pt idx="16">
                  <c:v>84.937500296122536</c:v>
                </c:pt>
                <c:pt idx="17">
                  <c:v>80.802901064656524</c:v>
                </c:pt>
                <c:pt idx="18">
                  <c:v>81.650698119519888</c:v>
                </c:pt>
                <c:pt idx="19">
                  <c:v>82.434959366451736</c:v>
                </c:pt>
                <c:pt idx="20">
                  <c:v>86.107839637544345</c:v>
                </c:pt>
              </c:numCache>
            </c:numRef>
          </c:val>
          <c:smooth val="0"/>
          <c:extLst>
            <c:ext xmlns:c16="http://schemas.microsoft.com/office/drawing/2014/chart" uri="{C3380CC4-5D6E-409C-BE32-E72D297353CC}">
              <c16:uniqueId val="{00000008-CF16-4511-8E19-D82431A78C22}"/>
            </c:ext>
          </c:extLst>
        </c:ser>
        <c:ser>
          <c:idx val="9"/>
          <c:order val="9"/>
          <c:spPr>
            <a:ln w="28575" cap="rnd">
              <a:solidFill>
                <a:schemeClr val="accent1">
                  <a:tint val="54000"/>
                </a:schemeClr>
              </a:solidFill>
              <a:round/>
            </a:ln>
            <a:effectLst/>
          </c:spPr>
          <c:marker>
            <c:symbol val="none"/>
          </c:marker>
          <c:val>
            <c:numRef>
              <c:f>'Stock Price Predictor'!$L$36:$L$56</c:f>
              <c:numCache>
                <c:formatCode>0.00</c:formatCode>
                <c:ptCount val="21"/>
                <c:pt idx="0">
                  <c:v>77</c:v>
                </c:pt>
                <c:pt idx="1">
                  <c:v>79.47393565790756</c:v>
                </c:pt>
                <c:pt idx="2">
                  <c:v>78.972179940768712</c:v>
                </c:pt>
                <c:pt idx="3">
                  <c:v>75.525985951830975</c:v>
                </c:pt>
                <c:pt idx="4">
                  <c:v>78.183827035734851</c:v>
                </c:pt>
                <c:pt idx="5">
                  <c:v>80.516863378867328</c:v>
                </c:pt>
                <c:pt idx="6">
                  <c:v>80.752575858225697</c:v>
                </c:pt>
                <c:pt idx="7">
                  <c:v>79.392839428538608</c:v>
                </c:pt>
                <c:pt idx="8">
                  <c:v>79.128680243047484</c:v>
                </c:pt>
                <c:pt idx="9">
                  <c:v>80.040369523010526</c:v>
                </c:pt>
                <c:pt idx="10">
                  <c:v>77.663463055467034</c:v>
                </c:pt>
                <c:pt idx="11">
                  <c:v>74.973747408835266</c:v>
                </c:pt>
                <c:pt idx="12">
                  <c:v>72.364617986395018</c:v>
                </c:pt>
                <c:pt idx="13">
                  <c:v>71.515482711401134</c:v>
                </c:pt>
                <c:pt idx="14">
                  <c:v>72.995846350201475</c:v>
                </c:pt>
                <c:pt idx="15">
                  <c:v>71.727783770538082</c:v>
                </c:pt>
                <c:pt idx="16">
                  <c:v>71.595978383411861</c:v>
                </c:pt>
                <c:pt idx="17">
                  <c:v>74.566507492609119</c:v>
                </c:pt>
                <c:pt idx="18">
                  <c:v>74.124783924421976</c:v>
                </c:pt>
                <c:pt idx="19">
                  <c:v>73.658661824151423</c:v>
                </c:pt>
                <c:pt idx="20">
                  <c:v>74.796282605112467</c:v>
                </c:pt>
              </c:numCache>
            </c:numRef>
          </c:val>
          <c:smooth val="0"/>
          <c:extLst>
            <c:ext xmlns:c16="http://schemas.microsoft.com/office/drawing/2014/chart" uri="{C3380CC4-5D6E-409C-BE32-E72D297353CC}">
              <c16:uniqueId val="{00000009-CF16-4511-8E19-D82431A78C22}"/>
            </c:ext>
          </c:extLst>
        </c:ser>
        <c:ser>
          <c:idx val="10"/>
          <c:order val="10"/>
          <c:spPr>
            <a:ln w="28575" cap="rnd">
              <a:solidFill>
                <a:schemeClr val="accent4">
                  <a:lumMod val="60000"/>
                  <a:lumOff val="40000"/>
                </a:schemeClr>
              </a:solidFill>
              <a:round/>
            </a:ln>
            <a:effectLst/>
          </c:spPr>
          <c:marker>
            <c:symbol val="none"/>
          </c:marker>
          <c:val>
            <c:numRef>
              <c:f>'Stock Price Predictor'!$M$36:$M$56</c:f>
              <c:numCache>
                <c:formatCode>0.00</c:formatCode>
                <c:ptCount val="21"/>
                <c:pt idx="0">
                  <c:v>77</c:v>
                </c:pt>
                <c:pt idx="1">
                  <c:v>77.720745014136696</c:v>
                </c:pt>
                <c:pt idx="2">
                  <c:v>77.460040011420233</c:v>
                </c:pt>
                <c:pt idx="3">
                  <c:v>76.749045922460439</c:v>
                </c:pt>
                <c:pt idx="4">
                  <c:v>77.61868281335633</c:v>
                </c:pt>
                <c:pt idx="5">
                  <c:v>77.237101906035207</c:v>
                </c:pt>
                <c:pt idx="6">
                  <c:v>78.20414268732371</c:v>
                </c:pt>
                <c:pt idx="7">
                  <c:v>78.410707695960156</c:v>
                </c:pt>
                <c:pt idx="8">
                  <c:v>79.730295235534712</c:v>
                </c:pt>
                <c:pt idx="9">
                  <c:v>80.11575940273076</c:v>
                </c:pt>
                <c:pt idx="10">
                  <c:v>79.407847022314911</c:v>
                </c:pt>
                <c:pt idx="11">
                  <c:v>79.831219803349214</c:v>
                </c:pt>
                <c:pt idx="12">
                  <c:v>80.639829395542648</c:v>
                </c:pt>
                <c:pt idx="13">
                  <c:v>79.926264334089211</c:v>
                </c:pt>
                <c:pt idx="14">
                  <c:v>80.522698894359564</c:v>
                </c:pt>
                <c:pt idx="15">
                  <c:v>79.943525394523633</c:v>
                </c:pt>
                <c:pt idx="16">
                  <c:v>79.788947652422721</c:v>
                </c:pt>
                <c:pt idx="17">
                  <c:v>79.71003414223479</c:v>
                </c:pt>
                <c:pt idx="18">
                  <c:v>79.756993641512992</c:v>
                </c:pt>
                <c:pt idx="19">
                  <c:v>80.08725902640758</c:v>
                </c:pt>
                <c:pt idx="20">
                  <c:v>81.042117195367041</c:v>
                </c:pt>
              </c:numCache>
            </c:numRef>
          </c:val>
          <c:smooth val="0"/>
          <c:extLst>
            <c:ext xmlns:c16="http://schemas.microsoft.com/office/drawing/2014/chart" uri="{C3380CC4-5D6E-409C-BE32-E72D297353CC}">
              <c16:uniqueId val="{0000000A-CF16-4511-8E19-D82431A78C22}"/>
            </c:ext>
          </c:extLst>
        </c:ser>
        <c:dLbls>
          <c:showLegendKey val="0"/>
          <c:showVal val="0"/>
          <c:showCatName val="0"/>
          <c:showSerName val="0"/>
          <c:showPercent val="0"/>
          <c:showBubbleSize val="0"/>
        </c:dLbls>
        <c:smooth val="0"/>
        <c:axId val="1767415984"/>
        <c:axId val="1255500064"/>
      </c:lineChart>
      <c:catAx>
        <c:axId val="17674159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500064"/>
        <c:crosses val="autoZero"/>
        <c:auto val="1"/>
        <c:lblAlgn val="ctr"/>
        <c:lblOffset val="100"/>
        <c:noMultiLvlLbl val="0"/>
      </c:catAx>
      <c:valAx>
        <c:axId val="12555000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41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105</c:v>
          </c:tx>
          <c:marker>
            <c:symbol val="none"/>
          </c:marker>
          <c:xVal>
            <c:numRef>
              <c:f>'Spend Tables'!#REF!</c:f>
              <c:numCache>
                <c:formatCode>General</c:formatCode>
                <c:ptCount val="1"/>
                <c:pt idx="0">
                  <c:v>1</c:v>
                </c:pt>
              </c:numCache>
            </c:numRef>
          </c:xVal>
          <c:yVal>
            <c:numLit>
              <c:formatCode>General</c:formatCode>
              <c:ptCount val="16"/>
              <c:pt idx="0">
                <c:v>106</c:v>
              </c:pt>
              <c:pt idx="1">
                <c:v>107</c:v>
              </c:pt>
              <c:pt idx="2">
                <c:v>108</c:v>
              </c:pt>
              <c:pt idx="3">
                <c:v>109</c:v>
              </c:pt>
              <c:pt idx="4">
                <c:v>110</c:v>
              </c:pt>
              <c:pt idx="5">
                <c:v>111</c:v>
              </c:pt>
              <c:pt idx="6">
                <c:v>112</c:v>
              </c:pt>
              <c:pt idx="7">
                <c:v>113</c:v>
              </c:pt>
              <c:pt idx="8">
                <c:v>114</c:v>
              </c:pt>
              <c:pt idx="9">
                <c:v>115</c:v>
              </c:pt>
              <c:pt idx="10">
                <c:v>116</c:v>
              </c:pt>
              <c:pt idx="11">
                <c:v>117</c:v>
              </c:pt>
              <c:pt idx="12">
                <c:v>118</c:v>
              </c:pt>
              <c:pt idx="13">
                <c:v>119</c:v>
              </c:pt>
              <c:pt idx="14">
                <c:v>120</c:v>
              </c:pt>
            </c:numLit>
          </c:yVal>
          <c:smooth val="1"/>
          <c:extLst>
            <c:ext xmlns:c16="http://schemas.microsoft.com/office/drawing/2014/chart" uri="{C3380CC4-5D6E-409C-BE32-E72D297353CC}">
              <c16:uniqueId val="{00000000-13D2-4FF5-8449-3C60E2CAF8BF}"/>
            </c:ext>
          </c:extLst>
        </c:ser>
        <c:dLbls>
          <c:showLegendKey val="0"/>
          <c:showVal val="0"/>
          <c:showCatName val="0"/>
          <c:showSerName val="0"/>
          <c:showPercent val="0"/>
          <c:showBubbleSize val="0"/>
        </c:dLbls>
        <c:axId val="31804367"/>
        <c:axId val="1"/>
      </c:scatterChart>
      <c:valAx>
        <c:axId val="31804367"/>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Call value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31804367"/>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14.14148561</c:v>
          </c:tx>
          <c:marker>
            <c:symbol val="none"/>
          </c:marker>
          <c:xVal>
            <c:numRef>
              <c:f>'Spend Tables'!#REF!</c:f>
              <c:numCache>
                <c:formatCode>General</c:formatCode>
                <c:ptCount val="1"/>
                <c:pt idx="0">
                  <c:v>1</c:v>
                </c:pt>
              </c:numCache>
            </c:numRef>
          </c:xVal>
          <c:yVal>
            <c:numLit>
              <c:formatCode>General</c:formatCode>
              <c:ptCount val="16"/>
              <c:pt idx="0">
                <c:v>14.85488092140578</c:v>
              </c:pt>
              <c:pt idx="1">
                <c:v>15.582923238037672</c:v>
              </c:pt>
              <c:pt idx="2">
                <c:v>16.325098909376905</c:v>
              </c:pt>
              <c:pt idx="3">
                <c:v>17.080891550541082</c:v>
              </c:pt>
              <c:pt idx="4">
                <c:v>17.849784273964744</c:v>
              </c:pt>
              <c:pt idx="5">
                <c:v>18.631261753467996</c:v>
              </c:pt>
              <c:pt idx="6">
                <c:v>19.424812118215783</c:v>
              </c:pt>
              <c:pt idx="7">
                <c:v>20.229928677064891</c:v>
              </c:pt>
              <c:pt idx="8">
                <c:v>21.046111475430692</c:v>
              </c:pt>
              <c:pt idx="9">
                <c:v>21.872868688224401</c:v>
              </c:pt>
              <c:pt idx="10">
                <c:v>22.70971785362137</c:v>
              </c:pt>
              <c:pt idx="11">
                <c:v>23.556186953433198</c:v>
              </c:pt>
              <c:pt idx="12">
                <c:v>24.411815346682232</c:v>
              </c:pt>
              <c:pt idx="13">
                <c:v>25.276154563630115</c:v>
              </c:pt>
              <c:pt idx="14">
                <c:v>26.148768968005328</c:v>
              </c:pt>
            </c:numLit>
          </c:yVal>
          <c:smooth val="1"/>
          <c:extLst>
            <c:ext xmlns:c16="http://schemas.microsoft.com/office/drawing/2014/chart" uri="{C3380CC4-5D6E-409C-BE32-E72D297353CC}">
              <c16:uniqueId val="{00000000-DADB-47E6-A45C-2011D71A1B3B}"/>
            </c:ext>
          </c:extLst>
        </c:ser>
        <c:dLbls>
          <c:showLegendKey val="0"/>
          <c:showVal val="0"/>
          <c:showCatName val="0"/>
          <c:showSerName val="0"/>
          <c:showPercent val="0"/>
          <c:showBubbleSize val="0"/>
        </c:dLbls>
        <c:axId val="1769688688"/>
        <c:axId val="1"/>
      </c:scatterChart>
      <c:valAx>
        <c:axId val="1769688688"/>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Delta</a:t>
                </a:r>
              </a:p>
            </c:rich>
          </c:tx>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6968868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8.960665892</c:v>
          </c:tx>
          <c:marker>
            <c:symbol val="none"/>
          </c:marker>
          <c:xVal>
            <c:numRef>
              <c:f>#REF!#REF!</c:f>
              <c:numCache>
                <c:formatCode>General</c:formatCode>
                <c:ptCount val="1"/>
                <c:pt idx="0">
                  <c:v>1</c:v>
                </c:pt>
              </c:numCache>
            </c:numRef>
          </c:xVal>
          <c:yVal>
            <c:numLit>
              <c:formatCode>General</c:formatCode>
              <c:ptCount val="16"/>
              <c:pt idx="0">
                <c:v>9.6899501967981365</c:v>
              </c:pt>
              <c:pt idx="1">
                <c:v>10.443627597474503</c:v>
              </c:pt>
              <c:pt idx="2">
                <c:v>11.220257513058982</c:v>
              </c:pt>
              <c:pt idx="3">
                <c:v>12.018376827434565</c:v>
              </c:pt>
              <c:pt idx="4">
                <c:v>12.836518302455701</c:v>
              </c:pt>
              <c:pt idx="5">
                <c:v>13.673227142029035</c:v>
              </c:pt>
              <c:pt idx="6">
                <c:v>14.527075561835446</c:v>
              </c:pt>
              <c:pt idx="7">
                <c:v>15.396675292819438</c:v>
              </c:pt>
              <c:pt idx="8">
                <c:v>16.280688011744857</c:v>
              </c:pt>
              <c:pt idx="9">
                <c:v>17.177833747786053</c:v>
              </c:pt>
              <c:pt idx="10">
                <c:v>18.086897359774014</c:v>
              </c:pt>
              <c:pt idx="11">
                <c:v>19.006733214347207</c:v>
              </c:pt>
              <c:pt idx="12">
                <c:v>19.936268221271717</c:v>
              </c:pt>
              <c:pt idx="13">
                <c:v>20.874503399324823</c:v>
              </c:pt>
              <c:pt idx="14">
                <c:v>21.820514155324176</c:v>
              </c:pt>
            </c:numLit>
          </c:yVal>
          <c:smooth val="1"/>
          <c:extLst>
            <c:ext xmlns:c16="http://schemas.microsoft.com/office/drawing/2014/chart" uri="{C3380CC4-5D6E-409C-BE32-E72D297353CC}">
              <c16:uniqueId val="{00000000-686D-4828-B515-38D27551928B}"/>
            </c:ext>
          </c:extLst>
        </c:ser>
        <c:dLbls>
          <c:showLegendKey val="0"/>
          <c:showVal val="0"/>
          <c:showCatName val="0"/>
          <c:showSerName val="0"/>
          <c:showPercent val="0"/>
          <c:showBubbleSize val="0"/>
        </c:dLbls>
        <c:axId val="1769689520"/>
        <c:axId val="1"/>
      </c:scatterChart>
      <c:valAx>
        <c:axId val="1769689520"/>
        <c:scaling>
          <c:orientation val="minMax"/>
          <c:max val="160"/>
          <c:min val="40"/>
        </c:scaling>
        <c:delete val="0"/>
        <c:axPos val="b"/>
        <c:title>
          <c:tx>
            <c:rich>
              <a:bodyPr/>
              <a:lstStyle/>
              <a:p>
                <a:pPr>
                  <a:defRPr sz="150" b="1" i="0" u="none" strike="noStrike" baseline="0">
                    <a:solidFill>
                      <a:srgbClr val="000000"/>
                    </a:solidFill>
                    <a:latin typeface="Arial"/>
                    <a:ea typeface="Arial"/>
                    <a:cs typeface="Arial"/>
                  </a:defRPr>
                </a:pPr>
                <a:r>
                  <a:rPr lang="en-US"/>
                  <a:t>Stock price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crossBetween val="midCat"/>
        <c:majorUnit val="10"/>
      </c:valAx>
      <c:valAx>
        <c:axId val="1"/>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en-US"/>
                  <a:t>Put value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6968952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0936420631833"/>
          <c:y val="6.5326633165829151E-2"/>
          <c:w val="0.76798628595917928"/>
          <c:h val="0.75376884422110557"/>
        </c:manualLayout>
      </c:layout>
      <c:scatterChart>
        <c:scatterStyle val="smoothMarker"/>
        <c:varyColors val="0"/>
        <c:ser>
          <c:idx val="0"/>
          <c:order val="0"/>
          <c:tx>
            <c:v>Call A</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-8.6333618830880603</c:v>
              </c:pt>
              <c:pt idx="1">
                <c:v>-8.3869153347461882</c:v>
              </c:pt>
              <c:pt idx="2">
                <c:v>-8.1221428670101297</c:v>
              </c:pt>
              <c:pt idx="3">
                <c:v>-7.8386112494236144</c:v>
              </c:pt>
              <c:pt idx="4">
                <c:v>-7.5359428573408387</c:v>
              </c:pt>
              <c:pt idx="5">
                <c:v>-7.213817078780135</c:v>
              </c:pt>
              <c:pt idx="6">
                <c:v>-6.8719711508737618</c:v>
              </c:pt>
              <c:pt idx="7">
                <c:v>-6.5102004462138012</c:v>
              </c:pt>
              <c:pt idx="8">
                <c:v>-6.1283582363308291</c:v>
              </c:pt>
              <c:pt idx="9">
                <c:v>-5.7263549653651964</c:v>
              </c:pt>
              <c:pt idx="10">
                <c:v>-5.3041570716931048</c:v>
              </c:pt>
              <c:pt idx="11">
                <c:v>-4.8617853988730744</c:v>
              </c:pt>
              <c:pt idx="12">
                <c:v>-4.3993132398274497</c:v>
              </c:pt>
              <c:pt idx="13">
                <c:v>-3.9168640597334345</c:v>
              </c:pt>
              <c:pt idx="14">
                <c:v>-3.4146089437472824</c:v>
              </c:pt>
              <c:pt idx="15">
                <c:v>-2.8927638155140798</c:v>
              </c:pt>
              <c:pt idx="16">
                <c:v>-2.3515864715198944</c:v>
              </c:pt>
              <c:pt idx="17">
                <c:v>-1.7913734748239207</c:v>
              </c:pt>
              <c:pt idx="18">
                <c:v>-1.2124569496654516</c:v>
              </c:pt>
              <c:pt idx="19">
                <c:v>-0.61520131597235661</c:v>
              </c:pt>
              <c:pt idx="20">
                <c:v>0</c:v>
              </c:pt>
              <c:pt idx="21">
                <c:v>0.63272784571124419</c:v>
              </c:pt>
              <c:pt idx="22">
                <c:v>1.2825405830725103</c:v>
              </c:pt>
              <c:pt idx="23">
                <c:v>1.9489772631755287</c:v>
              </c:pt>
              <c:pt idx="24">
                <c:v>2.6315607116215531</c:v>
              </c:pt>
              <c:pt idx="25">
                <c:v>3.3298005043272525</c:v>
              </c:pt>
              <c:pt idx="26">
                <c:v>4.0431958168710835</c:v>
              </c:pt>
              <c:pt idx="27">
                <c:v>4.7712381335029761</c:v>
              </c:pt>
              <c:pt idx="28">
                <c:v>5.5134138048422088</c:v>
              </c:pt>
              <c:pt idx="29">
                <c:v>6.2692064460063861</c:v>
              </c:pt>
              <c:pt idx="30">
                <c:v>7.0380991694300477</c:v>
              </c:pt>
              <c:pt idx="31">
                <c:v>7.8195766489332996</c:v>
              </c:pt>
              <c:pt idx="32">
                <c:v>8.6131270136810869</c:v>
              </c:pt>
              <c:pt idx="33">
                <c:v>9.4182435725301943</c:v>
              </c:pt>
              <c:pt idx="34">
                <c:v>10.234426370895996</c:v>
              </c:pt>
              <c:pt idx="35">
                <c:v>11.061183583689704</c:v>
              </c:pt>
              <c:pt idx="36">
                <c:v>11.898032749086674</c:v>
              </c:pt>
              <c:pt idx="37">
                <c:v>12.744501848898501</c:v>
              </c:pt>
              <c:pt idx="38">
                <c:v>13.600130242147536</c:v>
              </c:pt>
              <c:pt idx="39">
                <c:v>14.464469459095419</c:v>
              </c:pt>
              <c:pt idx="40">
                <c:v>15.337083863470632</c:v>
              </c:pt>
            </c:numLit>
          </c:yVal>
          <c:smooth val="1"/>
          <c:extLst>
            <c:ext xmlns:c16="http://schemas.microsoft.com/office/drawing/2014/chart" uri="{C3380CC4-5D6E-409C-BE32-E72D297353CC}">
              <c16:uniqueId val="{00000000-D6BB-4ED3-AEBF-224980132E92}"/>
            </c:ext>
          </c:extLst>
        </c:ser>
        <c:ser>
          <c:idx val="1"/>
          <c:order val="1"/>
          <c:tx>
            <c:v>D match</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-12.480728409951141</c:v>
              </c:pt>
              <c:pt idx="1">
                <c:v>-11.856691989453584</c:v>
              </c:pt>
              <c:pt idx="2">
                <c:v>-11.232655568956027</c:v>
              </c:pt>
              <c:pt idx="3">
                <c:v>-10.60861914845847</c:v>
              </c:pt>
              <c:pt idx="4">
                <c:v>-9.9845827279609125</c:v>
              </c:pt>
              <c:pt idx="5">
                <c:v>-9.3605463074633555</c:v>
              </c:pt>
              <c:pt idx="6">
                <c:v>-8.7365098869657984</c:v>
              </c:pt>
              <c:pt idx="7">
                <c:v>-8.1124734664682414</c:v>
              </c:pt>
              <c:pt idx="8">
                <c:v>-7.4884370459706844</c:v>
              </c:pt>
              <c:pt idx="9">
                <c:v>-6.8644006254731273</c:v>
              </c:pt>
              <c:pt idx="10">
                <c:v>-6.2403642049755703</c:v>
              </c:pt>
              <c:pt idx="11">
                <c:v>-5.6163277844780133</c:v>
              </c:pt>
              <c:pt idx="12">
                <c:v>-4.9922913639804563</c:v>
              </c:pt>
              <c:pt idx="13">
                <c:v>-4.3682549434828992</c:v>
              </c:pt>
              <c:pt idx="14">
                <c:v>-3.7442185229853422</c:v>
              </c:pt>
              <c:pt idx="15">
                <c:v>-3.1201821024877852</c:v>
              </c:pt>
              <c:pt idx="16">
                <c:v>-2.4961456819902281</c:v>
              </c:pt>
              <c:pt idx="17">
                <c:v>-1.8721092614926711</c:v>
              </c:pt>
              <c:pt idx="18">
                <c:v>-1.2480728409951141</c:v>
              </c:pt>
              <c:pt idx="19">
                <c:v>-0.62403642049755703</c:v>
              </c:pt>
              <c:pt idx="20">
                <c:v>0</c:v>
              </c:pt>
              <c:pt idx="21">
                <c:v>0.62403642049755703</c:v>
              </c:pt>
              <c:pt idx="22">
                <c:v>1.2480728409951141</c:v>
              </c:pt>
              <c:pt idx="23">
                <c:v>1.8721092614926711</c:v>
              </c:pt>
              <c:pt idx="24">
                <c:v>2.4961456819902281</c:v>
              </c:pt>
              <c:pt idx="25">
                <c:v>3.1201821024877852</c:v>
              </c:pt>
              <c:pt idx="26">
                <c:v>3.7442185229853422</c:v>
              </c:pt>
              <c:pt idx="27">
                <c:v>4.3682549434828992</c:v>
              </c:pt>
              <c:pt idx="28">
                <c:v>4.9922913639804563</c:v>
              </c:pt>
              <c:pt idx="29">
                <c:v>5.6163277844780133</c:v>
              </c:pt>
              <c:pt idx="30">
                <c:v>6.2403642049755703</c:v>
              </c:pt>
              <c:pt idx="31">
                <c:v>6.8644006254731273</c:v>
              </c:pt>
              <c:pt idx="32">
                <c:v>7.4884370459706844</c:v>
              </c:pt>
              <c:pt idx="33">
                <c:v>8.1124734664682414</c:v>
              </c:pt>
              <c:pt idx="34">
                <c:v>8.7365098869657984</c:v>
              </c:pt>
              <c:pt idx="35">
                <c:v>9.3605463074633555</c:v>
              </c:pt>
              <c:pt idx="36">
                <c:v>9.9845827279609125</c:v>
              </c:pt>
              <c:pt idx="37">
                <c:v>10.60861914845847</c:v>
              </c:pt>
              <c:pt idx="38">
                <c:v>11.232655568956027</c:v>
              </c:pt>
              <c:pt idx="39">
                <c:v>11.856691989453584</c:v>
              </c:pt>
              <c:pt idx="40">
                <c:v>12.480728409951141</c:v>
              </c:pt>
            </c:numLit>
          </c:yVal>
          <c:smooth val="1"/>
          <c:extLst>
            <c:ext xmlns:c16="http://schemas.microsoft.com/office/drawing/2014/chart" uri="{C3380CC4-5D6E-409C-BE32-E72D297353CC}">
              <c16:uniqueId val="{00000001-D6BB-4ED3-AEBF-224980132E92}"/>
            </c:ext>
          </c:extLst>
        </c:ser>
        <c:ser>
          <c:idx val="2"/>
          <c:order val="2"/>
          <c:tx>
            <c:v>D &amp; G  match</c:v>
          </c:tx>
          <c:marker>
            <c:symbol val="none"/>
          </c:marker>
          <c:xVal>
            <c:numLit>
              <c:formatCode>General</c:formatCode>
              <c:ptCount val="41"/>
              <c:pt idx="0">
                <c:v>80</c:v>
              </c:pt>
              <c:pt idx="1">
                <c:v>81</c:v>
              </c:pt>
              <c:pt idx="2">
                <c:v>82</c:v>
              </c:pt>
              <c:pt idx="3">
                <c:v>83</c:v>
              </c:pt>
              <c:pt idx="4">
                <c:v>84</c:v>
              </c:pt>
              <c:pt idx="5">
                <c:v>85</c:v>
              </c:pt>
              <c:pt idx="6">
                <c:v>86</c:v>
              </c:pt>
              <c:pt idx="7">
                <c:v>87</c:v>
              </c:pt>
              <c:pt idx="8">
                <c:v>88</c:v>
              </c:pt>
              <c:pt idx="9">
                <c:v>89</c:v>
              </c:pt>
              <c:pt idx="10">
                <c:v>90</c:v>
              </c:pt>
              <c:pt idx="11">
                <c:v>91</c:v>
              </c:pt>
              <c:pt idx="12">
                <c:v>92</c:v>
              </c:pt>
              <c:pt idx="13">
                <c:v>93</c:v>
              </c:pt>
              <c:pt idx="14">
                <c:v>94</c:v>
              </c:pt>
              <c:pt idx="15">
                <c:v>95</c:v>
              </c:pt>
              <c:pt idx="16">
                <c:v>96</c:v>
              </c:pt>
              <c:pt idx="17">
                <c:v>97</c:v>
              </c:pt>
              <c:pt idx="18">
                <c:v>98</c:v>
              </c:pt>
              <c:pt idx="19">
                <c:v>99</c:v>
              </c:pt>
              <c:pt idx="20">
                <c:v>100</c:v>
              </c:pt>
              <c:pt idx="21">
                <c:v>101</c:v>
              </c:pt>
              <c:pt idx="22">
                <c:v>102</c:v>
              </c:pt>
              <c:pt idx="23">
                <c:v>103</c:v>
              </c:pt>
              <c:pt idx="24">
                <c:v>104</c:v>
              </c:pt>
              <c:pt idx="25">
                <c:v>105</c:v>
              </c:pt>
              <c:pt idx="26">
                <c:v>106</c:v>
              </c:pt>
              <c:pt idx="27">
                <c:v>107</c:v>
              </c:pt>
              <c:pt idx="28">
                <c:v>108</c:v>
              </c:pt>
              <c:pt idx="29">
                <c:v>109</c:v>
              </c:pt>
              <c:pt idx="30">
                <c:v>110</c:v>
              </c:pt>
              <c:pt idx="31">
                <c:v>111</c:v>
              </c:pt>
              <c:pt idx="32">
                <c:v>112</c:v>
              </c:pt>
              <c:pt idx="33">
                <c:v>113</c:v>
              </c:pt>
              <c:pt idx="34">
                <c:v>114</c:v>
              </c:pt>
              <c:pt idx="35">
                <c:v>115</c:v>
              </c:pt>
              <c:pt idx="36">
                <c:v>116</c:v>
              </c:pt>
              <c:pt idx="37">
                <c:v>117</c:v>
              </c:pt>
              <c:pt idx="38">
                <c:v>118</c:v>
              </c:pt>
              <c:pt idx="39">
                <c:v>119</c:v>
              </c:pt>
              <c:pt idx="40">
                <c:v>120</c:v>
              </c:pt>
            </c:numLit>
          </c:xVal>
          <c:yVal>
            <c:numLit>
              <c:formatCode>General</c:formatCode>
              <c:ptCount val="41"/>
              <c:pt idx="0">
                <c:v>-9.1623644371634327</c:v>
              </c:pt>
              <c:pt idx="1">
                <c:v>-8.8243037140004077</c:v>
              </c:pt>
              <c:pt idx="2">
                <c:v>-8.479130310436144</c:v>
              </c:pt>
              <c:pt idx="3">
                <c:v>-8.1258546553298814</c:v>
              </c:pt>
              <c:pt idx="4">
                <c:v>-7.7634506122790548</c:v>
              </c:pt>
              <c:pt idx="5">
                <c:v>-7.3908709420309648</c:v>
              </c:pt>
              <c:pt idx="6">
                <c:v>-7.0070642923150714</c:v>
              </c:pt>
              <c:pt idx="7">
                <c:v>-6.6109931750654454</c:v>
              </c:pt>
              <c:pt idx="8">
                <c:v>-6.2016523397892414</c:v>
              </c:pt>
              <c:pt idx="9">
                <c:v>-5.7780869313100141</c:v>
              </c:pt>
              <c:pt idx="10">
                <c:v>-5.3394098306286466</c:v>
              </c:pt>
              <c:pt idx="11">
                <c:v>-4.8848176174725921</c:v>
              </c:pt>
              <c:pt idx="12">
                <c:v>-4.4136046587047701</c:v>
              </c:pt>
              <c:pt idx="13">
                <c:v>-3.9251749131788749</c:v>
              </c:pt>
              <c:pt idx="14">
                <c:v>-3.4190511449455698</c:v>
              </c:pt>
              <c:pt idx="15">
                <c:v>-2.8948813465693739</c:v>
              </c:pt>
              <c:pt idx="16">
                <c:v>-2.3524422863610361</c:v>
              </c:pt>
              <c:pt idx="17">
                <c:v>-1.7916402016630641</c:v>
              </c:pt>
              <c:pt idx="18">
                <c:v>-1.2125087598224127</c:v>
              </c:pt>
              <c:pt idx="19">
                <c:v>-0.61520449504413932</c:v>
              </c:pt>
              <c:pt idx="20">
                <c:v>0</c:v>
              </c:pt>
              <c:pt idx="21">
                <c:v>0.63272479587745067</c:v>
              </c:pt>
              <c:pt idx="22">
                <c:v>1.2824928946452374</c:v>
              </c:pt>
              <c:pt idx="23">
                <c:v>1.9487416608181007</c:v>
              </c:pt>
              <c:pt idx="24">
                <c:v>2.6308350306484769</c:v>
              </c:pt>
              <c:pt idx="25">
                <c:v>3.3280761292474281</c:v>
              </c:pt>
              <c:pt idx="26">
                <c:v>4.0397199510974318</c:v>
              </c:pt>
              <c:pt idx="27">
                <c:v>4.7649857949409622</c:v>
              </c:pt>
              <c:pt idx="28">
                <c:v>5.5030691861266021</c:v>
              </c:pt>
              <c:pt idx="29">
                <c:v>6.2531530656012748</c:v>
              </c:pt>
              <c:pt idx="30">
                <c:v>7.0144180724161558</c:v>
              </c:pt>
              <c:pt idx="31">
                <c:v>7.7860517937322129</c:v>
              </c:pt>
              <c:pt idx="32">
                <c:v>8.5672569011007695</c:v>
              </c:pt>
              <c:pt idx="33">
                <c:v>9.3572581328821514</c:v>
              </c:pt>
              <c:pt idx="34">
                <c:v>10.155308119060166</c:v>
              </c:pt>
              <c:pt idx="35">
                <c:v>10.960692075798718</c:v>
              </c:pt>
              <c:pt idx="36">
                <c:v>11.772731422579561</c:v>
              </c:pt>
              <c:pt idx="37">
                <c:v>12.590786394657663</c:v>
              </c:pt>
              <c:pt idx="38">
                <c:v>13.41425773809808</c:v>
              </c:pt>
              <c:pt idx="39">
                <c:v>14.242587584224225</c:v>
              </c:pt>
              <c:pt idx="40">
                <c:v>15.075259605438262</c:v>
              </c:pt>
            </c:numLit>
          </c:yVal>
          <c:smooth val="1"/>
          <c:extLst>
            <c:ext xmlns:c16="http://schemas.microsoft.com/office/drawing/2014/chart" uri="{C3380CC4-5D6E-409C-BE32-E72D297353CC}">
              <c16:uniqueId val="{00000002-D6BB-4ED3-AEBF-224980132E92}"/>
            </c:ext>
          </c:extLst>
        </c:ser>
        <c:dLbls>
          <c:showLegendKey val="0"/>
          <c:showVal val="0"/>
          <c:showCatName val="0"/>
          <c:showSerName val="0"/>
          <c:showPercent val="0"/>
          <c:showBubbleSize val="0"/>
        </c:dLbls>
        <c:axId val="1370319344"/>
        <c:axId val="1"/>
      </c:scatterChart>
      <c:valAx>
        <c:axId val="1370319344"/>
        <c:scaling>
          <c:orientation val="minMax"/>
          <c:max val="120"/>
          <c:min val="80"/>
        </c:scaling>
        <c:delete val="0"/>
        <c:axPos val="b"/>
        <c:title>
          <c:tx>
            <c:rich>
              <a:bodyPr/>
              <a:lstStyle/>
              <a:p>
                <a:pPr>
                  <a:defRPr sz="1125" b="1" i="0" u="none" strike="noStrike" baseline="0">
                    <a:solidFill>
                      <a:srgbClr val="000000"/>
                    </a:solidFill>
                    <a:latin typeface="Arial"/>
                    <a:ea typeface="Arial"/>
                    <a:cs typeface="Arial"/>
                  </a:defRPr>
                </a:pPr>
                <a:r>
                  <a:rPr lang="en-US"/>
                  <a:t>Stock price</a:t>
                </a:r>
              </a:p>
            </c:rich>
          </c:tx>
          <c:layout>
            <c:manualLayout>
              <c:xMode val="edge"/>
              <c:yMode val="edge"/>
              <c:x val="0.44064785966502384"/>
              <c:y val="0.8467336683417084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US"/>
                  <a:t>Change in value</a:t>
                </a:r>
              </a:p>
            </c:rich>
          </c:tx>
          <c:layout>
            <c:manualLayout>
              <c:xMode val="edge"/>
              <c:yMode val="edge"/>
              <c:x val="2.8776978417266189E-2"/>
              <c:y val="0.293969849246231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0319344"/>
        <c:crosses val="autoZero"/>
        <c:crossBetween val="midCat"/>
      </c:valAx>
      <c:spPr>
        <a:solidFill>
          <a:srgbClr val="FFFFFF"/>
        </a:solidFill>
        <a:ln w="12700">
          <a:solidFill>
            <a:srgbClr val="808080"/>
          </a:solidFill>
          <a:prstDash val="solid"/>
        </a:ln>
      </c:spPr>
    </c:plotArea>
    <c:legend>
      <c:legendPos val="r"/>
      <c:layout>
        <c:manualLayout>
          <c:xMode val="edge"/>
          <c:yMode val="edge"/>
          <c:x val="0.21727283041158962"/>
          <c:y val="0.90876728479240498"/>
          <c:w val="0.4863458058219689"/>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_xlchart.v1.2</cx:f>
      </cx:numDim>
    </cx:data>
  </cx:chartData>
  <cx:chart>
    <cx:title pos="t" align="ctr" overlay="0">
      <cx:tx>
        <cx:txData>
          <cx:v>Net Worth</cx:v>
        </cx:txData>
      </cx:tx>
      <cx:txPr>
        <a:bodyPr rot="0" spcFirstLastPara="1" vertOverflow="ellipsis" vert="horz" wrap="square" lIns="38100" tIns="19050" rIns="38100" bIns="19050" anchor="ctr" anchorCtr="1" compatLnSpc="0"/>
        <a:lstStyle/>
        <a:p>
          <a:pPr algn="ctr" rtl="0">
            <a:defRPr sz="1400" b="1" i="0" u="none" strike="noStrike" kern="1200" spc="0" baseline="0">
              <a:solidFill>
                <a:sysClr val="windowText" lastClr="000000">
                  <a:lumMod val="65000"/>
                  <a:lumOff val="35000"/>
                </a:sysClr>
              </a:solidFill>
              <a:latin typeface="+mn-lt"/>
              <a:ea typeface="+mn-ea"/>
              <a:cs typeface="+mn-cs"/>
            </a:defRPr>
          </a:pPr>
          <a:r>
            <a:rPr kumimoji="0" lang="en-US"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Net Worth</a:t>
          </a:r>
        </a:p>
      </cx:txPr>
    </cx:title>
    <cx:plotArea>
      <cx:plotAreaRegion>
        <cx:series layoutId="waterfall" uniqueId="{A16F479E-94C2-4915-A332-9BE4E7DBBA3B}">
          <cx:tx>
            <cx:txData>
              <cx:f>_xlchart.v1.0</cx:f>
              <cx:v/>
            </cx:txData>
          </cx:tx>
          <cx:spPr>
            <a:solidFill>
              <a:srgbClr val="002060"/>
            </a:solidFill>
          </cx:spPr>
          <cx:dataPt idx="3">
            <cx:spPr>
              <a:solidFill>
                <a:sysClr val="windowText" lastClr="000000">
                  <a:lumMod val="65000"/>
                  <a:lumOff val="35000"/>
                </a:sysClr>
              </a:solidFill>
            </cx:spPr>
          </cx:dataPt>
          <cx:dataLabels pos="outEnd">
            <cx:visibility seriesName="0" categoryName="0" value="1"/>
          </cx:dataLabels>
          <cx:dataId val="0"/>
          <cx:layoutPr>
            <cx:subtotals/>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microsoft.com/office/2014/relationships/chartEx" Target="../charts/chartEx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53340</xdr:colOff>
          <xdr:row>1</xdr:row>
          <xdr:rowOff>83820</xdr:rowOff>
        </xdr:from>
        <xdr:to>
          <xdr:col>10</xdr:col>
          <xdr:colOff>53340</xdr:colOff>
          <xdr:row>4</xdr:row>
          <xdr:rowOff>53340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Calibri"/>
                  <a:ea typeface="Calibri"/>
                  <a:cs typeface="Calibri"/>
                </a:rPr>
                <a:t>Calculate Monthly Spending Allowance</a:t>
              </a:r>
            </a:p>
          </xdr:txBody>
        </xdr:sp>
        <xdr:clientData fPrintsWithSheet="0"/>
      </xdr:twoCellAnchor>
    </mc:Choice>
    <mc:Fallback/>
  </mc:AlternateContent>
  <xdr:twoCellAnchor>
    <xdr:from>
      <xdr:col>7</xdr:col>
      <xdr:colOff>43543</xdr:colOff>
      <xdr:row>20</xdr:row>
      <xdr:rowOff>10885</xdr:rowOff>
    </xdr:from>
    <xdr:to>
      <xdr:col>10</xdr:col>
      <xdr:colOff>1114697</xdr:colOff>
      <xdr:row>37</xdr:row>
      <xdr:rowOff>130629</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209550</xdr:colOff>
      <xdr:row>2</xdr:row>
      <xdr:rowOff>19049</xdr:rowOff>
    </xdr:from>
    <xdr:to>
      <xdr:col>34</xdr:col>
      <xdr:colOff>0</xdr:colOff>
      <xdr:row>20</xdr:row>
      <xdr:rowOff>1904</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152400</xdr:colOff>
      <xdr:row>20</xdr:row>
      <xdr:rowOff>166007</xdr:rowOff>
    </xdr:from>
    <xdr:to>
      <xdr:col>33</xdr:col>
      <xdr:colOff>790575</xdr:colOff>
      <xdr:row>35</xdr:row>
      <xdr:rowOff>28575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1240971</xdr:colOff>
      <xdr:row>20</xdr:row>
      <xdr:rowOff>10886</xdr:rowOff>
    </xdr:from>
    <xdr:to>
      <xdr:col>14</xdr:col>
      <xdr:colOff>15239</xdr:colOff>
      <xdr:row>37</xdr:row>
      <xdr:rowOff>132806</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7908471" y="4011386"/>
              <a:ext cx="3285308" cy="35128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mc:AlternateContent xmlns:mc="http://schemas.openxmlformats.org/markup-compatibility/2006">
    <mc:Choice xmlns:a14="http://schemas.microsoft.com/office/drawing/2010/main" Requires="a14">
      <xdr:twoCellAnchor>
        <xdr:from>
          <xdr:col>10</xdr:col>
          <xdr:colOff>121920</xdr:colOff>
          <xdr:row>1</xdr:row>
          <xdr:rowOff>83820</xdr:rowOff>
        </xdr:from>
        <xdr:to>
          <xdr:col>11</xdr:col>
          <xdr:colOff>388620</xdr:colOff>
          <xdr:row>4</xdr:row>
          <xdr:rowOff>53340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Refresh Charts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464820</xdr:colOff>
          <xdr:row>1</xdr:row>
          <xdr:rowOff>83820</xdr:rowOff>
        </xdr:from>
        <xdr:to>
          <xdr:col>12</xdr:col>
          <xdr:colOff>76200</xdr:colOff>
          <xdr:row>3</xdr:row>
          <xdr:rowOff>30480</xdr:rowOff>
        </xdr:to>
        <xdr:sp macro="" textlink="">
          <xdr:nvSpPr>
            <xdr:cNvPr id="1036" name="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Show Comments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464820</xdr:colOff>
          <xdr:row>3</xdr:row>
          <xdr:rowOff>30480</xdr:rowOff>
        </xdr:from>
        <xdr:to>
          <xdr:col>12</xdr:col>
          <xdr:colOff>76200</xdr:colOff>
          <xdr:row>4</xdr:row>
          <xdr:rowOff>53340</xdr:rowOff>
        </xdr:to>
        <xdr:sp macro="" textlink="">
          <xdr:nvSpPr>
            <xdr:cNvPr id="1037" name="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Hide Comments</a:t>
              </a:r>
            </a:p>
          </xdr:txBody>
        </xdr:sp>
        <xdr:clientData fPrintsWithSheet="0"/>
      </xdr:twoCellAnchor>
    </mc:Choice>
    <mc:Fallback/>
  </mc:AlternateContent>
  <xdr:twoCellAnchor>
    <xdr:from>
      <xdr:col>7</xdr:col>
      <xdr:colOff>32658</xdr:colOff>
      <xdr:row>4</xdr:row>
      <xdr:rowOff>141514</xdr:rowOff>
    </xdr:from>
    <xdr:to>
      <xdr:col>14</xdr:col>
      <xdr:colOff>15240</xdr:colOff>
      <xdr:row>19</xdr:row>
      <xdr:rowOff>113393</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40</xdr:row>
      <xdr:rowOff>0</xdr:rowOff>
    </xdr:from>
    <xdr:to>
      <xdr:col>11</xdr:col>
      <xdr:colOff>834573</xdr:colOff>
      <xdr:row>54</xdr:row>
      <xdr:rowOff>143329</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852488</xdr:colOff>
      <xdr:row>39</xdr:row>
      <xdr:rowOff>23813</xdr:rowOff>
    </xdr:from>
    <xdr:to>
      <xdr:col>17</xdr:col>
      <xdr:colOff>804863</xdr:colOff>
      <xdr:row>52</xdr:row>
      <xdr:rowOff>166688</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0</xdr:row>
          <xdr:rowOff>121920</xdr:rowOff>
        </xdr:from>
        <xdr:to>
          <xdr:col>3</xdr:col>
          <xdr:colOff>1013460</xdr:colOff>
          <xdr:row>3</xdr:row>
          <xdr:rowOff>30480</xdr:rowOff>
        </xdr:to>
        <xdr:sp macro="" textlink="">
          <xdr:nvSpPr>
            <xdr:cNvPr id="10248" name="Button 8" hidden="1">
              <a:extLst>
                <a:ext uri="{63B3BB69-23CF-44E3-9099-C40C66FF867C}">
                  <a14:compatExt spid="_x0000_s10248"/>
                </a:ext>
                <a:ext uri="{FF2B5EF4-FFF2-40B4-BE49-F238E27FC236}">
                  <a16:creationId xmlns:a16="http://schemas.microsoft.com/office/drawing/2014/main" id="{00000000-0008-0000-0D00-0000082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Refresh Pivots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xdr:colOff>
          <xdr:row>2</xdr:row>
          <xdr:rowOff>91440</xdr:rowOff>
        </xdr:from>
        <xdr:to>
          <xdr:col>6</xdr:col>
          <xdr:colOff>563880</xdr:colOff>
          <xdr:row>5</xdr:row>
          <xdr:rowOff>266700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E00-0000012C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n-US" sz="2400" b="0" i="0" u="none" strike="noStrike" baseline="0">
                  <a:solidFill>
                    <a:srgbClr val="000000"/>
                  </a:solidFill>
                  <a:latin typeface="Calibri"/>
                  <a:ea typeface="Calibri"/>
                  <a:cs typeface="Calibri"/>
                </a:rPr>
                <a:t>Refresh</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2</xdr:row>
          <xdr:rowOff>0</xdr:rowOff>
        </xdr:from>
        <xdr:to>
          <xdr:col>9</xdr:col>
          <xdr:colOff>571500</xdr:colOff>
          <xdr:row>3</xdr:row>
          <xdr:rowOff>198120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F00-000001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600" b="0" i="0" u="none" strike="noStrike" baseline="0">
                  <a:solidFill>
                    <a:srgbClr val="000000"/>
                  </a:solidFill>
                  <a:latin typeface="Calibri"/>
                  <a:ea typeface="Calibri"/>
                  <a:cs typeface="Calibri"/>
                </a:rPr>
                <a:t>Optimize Theoretical Portfolio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632460</xdr:colOff>
          <xdr:row>7</xdr:row>
          <xdr:rowOff>190500</xdr:rowOff>
        </xdr:from>
        <xdr:to>
          <xdr:col>12</xdr:col>
          <xdr:colOff>1181100</xdr:colOff>
          <xdr:row>9</xdr:row>
          <xdr:rowOff>152400</xdr:rowOff>
        </xdr:to>
        <xdr:sp macro="" textlink="">
          <xdr:nvSpPr>
            <xdr:cNvPr id="4107" name="Button 11" descr="Run Scenario" hidden="1">
              <a:extLst>
                <a:ext uri="{63B3BB69-23CF-44E3-9099-C40C66FF867C}">
                  <a14:compatExt spid="_x0000_s4107"/>
                </a:ext>
                <a:ext uri="{FF2B5EF4-FFF2-40B4-BE49-F238E27FC236}">
                  <a16:creationId xmlns:a16="http://schemas.microsoft.com/office/drawing/2014/main" id="{00000000-0008-0000-1000-00000B1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n-US" sz="2000" b="0" i="0" u="none" strike="noStrike" baseline="0">
                  <a:solidFill>
                    <a:srgbClr val="000000"/>
                  </a:solidFill>
                  <a:latin typeface="Calibri"/>
                  <a:ea typeface="Calibri"/>
                  <a:cs typeface="Calibri"/>
                </a:rPr>
                <a:t>Run Scenario</a:t>
              </a:r>
            </a:p>
          </xdr:txBody>
        </xdr:sp>
        <xdr:clientData fPrintsWithSheet="0"/>
      </xdr:twoCellAnchor>
    </mc:Choice>
    <mc:Fallback/>
  </mc:AlternateContent>
  <xdr:twoCellAnchor>
    <xdr:from>
      <xdr:col>7</xdr:col>
      <xdr:colOff>183514</xdr:colOff>
      <xdr:row>12</xdr:row>
      <xdr:rowOff>41637</xdr:rowOff>
    </xdr:from>
    <xdr:to>
      <xdr:col>13</xdr:col>
      <xdr:colOff>392247</xdr:colOff>
      <xdr:row>38</xdr:row>
      <xdr:rowOff>31023</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152400</xdr:colOff>
      <xdr:row>1</xdr:row>
      <xdr:rowOff>121920</xdr:rowOff>
    </xdr:from>
    <xdr:to>
      <xdr:col>13</xdr:col>
      <xdr:colOff>464820</xdr:colOff>
      <xdr:row>10</xdr:row>
      <xdr:rowOff>45720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3</xdr:col>
          <xdr:colOff>396240</xdr:colOff>
          <xdr:row>6</xdr:row>
          <xdr:rowOff>121920</xdr:rowOff>
        </xdr:from>
        <xdr:to>
          <xdr:col>6</xdr:col>
          <xdr:colOff>251460</xdr:colOff>
          <xdr:row>8</xdr:row>
          <xdr:rowOff>45720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Calibri"/>
                  <a:ea typeface="Calibri"/>
                  <a:cs typeface="Calibri"/>
                </a:rPr>
                <a:t>Run GBM Simulation</a:t>
              </a:r>
            </a:p>
          </xdr:txBody>
        </xdr:sp>
        <xdr:clientData fPrintsWithSheet="0"/>
      </xdr:twoCellAnchor>
    </mc:Choice>
    <mc:Fallback/>
  </mc:AlternateContent>
  <xdr:twoCellAnchor>
    <xdr:from>
      <xdr:col>7</xdr:col>
      <xdr:colOff>163830</xdr:colOff>
      <xdr:row>10</xdr:row>
      <xdr:rowOff>106680</xdr:rowOff>
    </xdr:from>
    <xdr:to>
      <xdr:col>13</xdr:col>
      <xdr:colOff>483870</xdr:colOff>
      <xdr:row>26</xdr:row>
      <xdr:rowOff>182880</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6</xdr:row>
      <xdr:rowOff>0</xdr:rowOff>
    </xdr:from>
    <xdr:to>
      <xdr:col>20</xdr:col>
      <xdr:colOff>0</xdr:colOff>
      <xdr:row>26</xdr:row>
      <xdr:rowOff>106680</xdr:rowOff>
    </xdr:to>
    <xdr:graphicFrame macro="">
      <xdr:nvGraphicFramePr>
        <xdr:cNvPr id="7" name="Chart 5">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16</xdr:row>
      <xdr:rowOff>106680</xdr:rowOff>
    </xdr:from>
    <xdr:to>
      <xdr:col>20</xdr:col>
      <xdr:colOff>0</xdr:colOff>
      <xdr:row>34</xdr:row>
      <xdr:rowOff>76200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46</xdr:row>
      <xdr:rowOff>0</xdr:rowOff>
    </xdr:from>
    <xdr:to>
      <xdr:col>20</xdr:col>
      <xdr:colOff>0</xdr:colOff>
      <xdr:row>46</xdr:row>
      <xdr:rowOff>0</xdr:rowOff>
    </xdr:to>
    <xdr:graphicFrame macro="">
      <xdr:nvGraphicFramePr>
        <xdr:cNvPr id="9" name="Chart 9">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31</xdr:col>
      <xdr:colOff>160020</xdr:colOff>
      <xdr:row>26</xdr:row>
      <xdr:rowOff>160020</xdr:rowOff>
    </xdr:from>
    <xdr:ext cx="76200" cy="205740"/>
    <xdr:sp macro="" textlink="">
      <xdr:nvSpPr>
        <xdr:cNvPr id="10" name="Text Box 19">
          <a:extLst>
            <a:ext uri="{FF2B5EF4-FFF2-40B4-BE49-F238E27FC236}">
              <a16:creationId xmlns:a16="http://schemas.microsoft.com/office/drawing/2014/main" id="{00000000-0008-0000-1200-00000A000000}"/>
            </a:ext>
          </a:extLst>
        </xdr:cNvPr>
        <xdr:cNvSpPr txBox="1">
          <a:spLocks noChangeArrowheads="1"/>
        </xdr:cNvSpPr>
      </xdr:nvSpPr>
      <xdr:spPr bwMode="auto">
        <a:xfrm>
          <a:off x="16489680" y="491490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26</xdr:col>
      <xdr:colOff>182880</xdr:colOff>
      <xdr:row>2</xdr:row>
      <xdr:rowOff>0</xdr:rowOff>
    </xdr:from>
    <xdr:to>
      <xdr:col>34</xdr:col>
      <xdr:colOff>601980</xdr:colOff>
      <xdr:row>25</xdr:row>
      <xdr:rowOff>68580</xdr:rowOff>
    </xdr:to>
    <xdr:graphicFrame macro="">
      <xdr:nvGraphicFramePr>
        <xdr:cNvPr id="11" name="Chart 31">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068.775045486109" createdVersion="6" refreshedVersion="6" minRefreshableVersion="3" recordCount="68" xr:uid="{73739622-380A-4142-9F50-6C4651761736}">
  <cacheSource type="worksheet">
    <worksheetSource name="input_tbl"/>
  </cacheSource>
  <cacheFields count="30">
    <cacheField name="Symbol" numFmtId="0">
      <sharedItems containsBlank="1" count="52">
        <s v="Safeguard Strategy XXXX-7237"/>
        <s v="Symbol"/>
        <m/>
        <s v="PWR" u="1"/>
        <s v="Account Total" u="1"/>
        <s v="KO" u="1"/>
        <s v="MGA" u="1"/>
        <s v="Roth Contributory IRA XXXX-6636" u="1"/>
        <s v="Speculative ...453" u="1"/>
        <s v="IAU" u="1"/>
        <s v="ESGV" u="1"/>
        <s v="Test" u="1"/>
        <s v="ICLN" u="1"/>
        <s v="NEE" u="1"/>
        <s v="VFIFX" u="1"/>
        <s v="NEM" u="1"/>
        <s v="SCO" u="1"/>
        <s v="BLV" u="1"/>
        <s v="CBRE" u="1"/>
        <s v="DHR" u="1"/>
        <s v="SPY" u="1"/>
        <s v="Roth_Contributory_IRA ...636" u="1"/>
        <s v="RJF" u="1"/>
        <s v="Speculative XXXX-1453" u="1"/>
        <s v="TGT" u="1"/>
        <s v="ANTM" u="1"/>
        <s v="PGR" u="1"/>
        <s v="Cash &amp; Cash Investments" u="1"/>
        <s v="CVS" u="1"/>
        <s v="TMO" u="1"/>
        <s v="ELV" u="1"/>
        <s v="VT" u="1"/>
        <s v="SNA" u="1"/>
        <s v="VIG" u="1"/>
        <s v="Savings_Investments ...297" u="1"/>
        <s v="VBK" u="1"/>
        <s v="CGC" u="1"/>
        <s v="MDU" u="1"/>
        <s v="TROW" u="1"/>
        <s v="GOOG" u="1"/>
        <s v="SUSA" u="1"/>
        <s v="MSFT" u="1"/>
        <s v="AMZN" u="1"/>
        <s v="BBY" u="1"/>
        <s v="Savings Investments XXXX-6297" u="1"/>
        <s v="VNQ" u="1"/>
        <s v="ATVI" u="1"/>
        <s v="JNJ" u="1"/>
        <s v="TRFFX" u="1"/>
        <s v="VTI" u="1"/>
        <s v="COST" u="1"/>
        <s v="PG" u="1"/>
      </sharedItems>
    </cacheField>
    <cacheField name="Description" numFmtId="0">
      <sharedItems containsBlank="1"/>
    </cacheField>
    <cacheField name="Quantity" numFmtId="0">
      <sharedItems containsBlank="1"/>
    </cacheField>
    <cacheField name="Price" numFmtId="0">
      <sharedItems containsBlank="1"/>
    </cacheField>
    <cacheField name="Price Change $" numFmtId="0">
      <sharedItems containsBlank="1"/>
    </cacheField>
    <cacheField name="Price Change %" numFmtId="0">
      <sharedItems containsBlank="1"/>
    </cacheField>
    <cacheField name="Market Value" numFmtId="0">
      <sharedItems containsBlank="1"/>
    </cacheField>
    <cacheField name="Day Change %" numFmtId="164">
      <sharedItems containsBlank="1"/>
    </cacheField>
    <cacheField name="Day Change $" numFmtId="0">
      <sharedItems containsBlank="1"/>
    </cacheField>
    <cacheField name="Cost Basis" numFmtId="0">
      <sharedItems containsBlank="1"/>
    </cacheField>
    <cacheField name="Gain/Loss $" numFmtId="0">
      <sharedItems containsBlank="1"/>
    </cacheField>
    <cacheField name="Gain/Loss %" numFmtId="0">
      <sharedItems containsBlank="1"/>
    </cacheField>
    <cacheField name="Reinvest Dividends?" numFmtId="0">
      <sharedItems containsBlank="1"/>
    </cacheField>
    <cacheField name="Capital Gains?" numFmtId="0">
      <sharedItems containsBlank="1"/>
    </cacheField>
    <cacheField name="% Of Account" numFmtId="0">
      <sharedItems containsBlank="1"/>
    </cacheField>
    <cacheField name="Dividend Yield" numFmtId="0">
      <sharedItems containsBlank="1"/>
    </cacheField>
    <cacheField name="Last Dividend" numFmtId="0">
      <sharedItems containsBlank="1"/>
    </cacheField>
    <cacheField name="Ex-Dividend Date" numFmtId="0">
      <sharedItems containsBlank="1"/>
    </cacheField>
    <cacheField name="P/E Ratio" numFmtId="0">
      <sharedItems containsBlank="1"/>
    </cacheField>
    <cacheField name="52 Week Low" numFmtId="0">
      <sharedItems containsBlank="1"/>
    </cacheField>
    <cacheField name="52 Week High" numFmtId="0">
      <sharedItems containsBlank="1"/>
    </cacheField>
    <cacheField name="Volume" numFmtId="0">
      <sharedItems containsBlank="1"/>
    </cacheField>
    <cacheField name="Intrinsic Value" numFmtId="0">
      <sharedItems containsBlank="1"/>
    </cacheField>
    <cacheField name="In The Money" numFmtId="0">
      <sharedItems containsBlank="1"/>
    </cacheField>
    <cacheField name="Security Type" numFmtId="0">
      <sharedItems containsBlank="1"/>
    </cacheField>
    <cacheField name="Helper" numFmtId="0">
      <sharedItems containsString="0" containsBlank="1" containsNumber="1" containsInteger="1" minValue="0" maxValue="0"/>
    </cacheField>
    <cacheField name="Acct" numFmtId="0">
      <sharedItems containsBlank="1" containsMixedTypes="1" containsNumber="1" containsInteger="1" minValue="0" maxValue="0" count="4">
        <s v="Symbol"/>
        <s v=""/>
        <m/>
        <n v="0" u="1"/>
      </sharedItems>
    </cacheField>
    <cacheField name="Acct2" numFmtId="0">
      <sharedItems containsBlank="1"/>
    </cacheField>
    <cacheField name="purchase_Helper" numFmtId="0">
      <sharedItems containsBlank="1"/>
    </cacheField>
    <cacheField name="MV_Copy"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196.35105138889" createdVersion="6" refreshedVersion="6" minRefreshableVersion="3" recordCount="1018" xr:uid="{D5879307-F36F-41FE-BD12-B5A5876872BC}">
  <cacheSource type="worksheet">
    <worksheetSource name="SpendData"/>
  </cacheSource>
  <cacheFields count="5">
    <cacheField name="Date" numFmtId="0">
      <sharedItems containsNonDate="0" containsDate="1" containsString="0" containsBlank="1" minDate="2023-10-01T00:00:00" maxDate="2023-10-04T00:00:00"/>
    </cacheField>
    <cacheField name="Description" numFmtId="0">
      <sharedItems containsBlank="1"/>
    </cacheField>
    <cacheField name="Debit" numFmtId="44">
      <sharedItems containsString="0" containsBlank="1" containsNumber="1" containsInteger="1" minValue="15" maxValue="50"/>
    </cacheField>
    <cacheField name="Credit" numFmtId="44">
      <sharedItems containsNonDate="0" containsString="0" containsBlank="1"/>
    </cacheField>
    <cacheField name="Category" numFmtId="0">
      <sharedItems containsBlank="1" count="17">
        <s v="Food"/>
        <s v="Merchandise"/>
        <s v="Entertainment"/>
        <m/>
        <s v="Air Travel" u="1"/>
        <s v="Services" u="1"/>
        <s v="Health Care" u="1"/>
        <s v="Lodging" u="1"/>
        <s v="Restaurants" u="1"/>
        <s v="Auto Rental" u="1"/>
        <s v="Gym" u="1"/>
        <s v="Vehicle Services" u="1"/>
        <s v="Entertainement" u="1"/>
        <s v="Other Travel" u="1"/>
        <s v="Food - Groceries" u="1"/>
        <s v="Food - Alcohol" u="1"/>
        <s v="Organizations"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rison" refreshedDate="45196.351052893522" createdVersion="6" refreshedVersion="6" minRefreshableVersion="3" recordCount="440" xr:uid="{449EDA47-658B-47D1-B3E3-4E719240404D}">
  <cacheSource type="worksheet">
    <worksheetSource name="SpendData2"/>
  </cacheSource>
  <cacheFields count="7">
    <cacheField name="Transaction Date" numFmtId="14">
      <sharedItems containsNonDate="0" containsString="0" containsBlank="1"/>
    </cacheField>
    <cacheField name="Posted Date" numFmtId="14">
      <sharedItems containsNonDate="0" containsString="0" containsBlank="1"/>
    </cacheField>
    <cacheField name="Card No." numFmtId="0">
      <sharedItems containsNonDate="0" containsString="0" containsBlank="1"/>
    </cacheField>
    <cacheField name="Description" numFmtId="0">
      <sharedItems containsNonDate="0" containsString="0" containsBlank="1"/>
    </cacheField>
    <cacheField name="Category" numFmtId="0">
      <sharedItems containsNonDate="0" containsBlank="1" count="12">
        <m/>
        <s v="Phone/Cable" u="1"/>
        <s v="Health Care" u="1"/>
        <s v="Merchandise" u="1"/>
        <s v="Other Services" u="1"/>
        <s v="Fee/Interest Charge" u="1"/>
        <s v="Gas/Automotive" u="1"/>
        <s v="Other Travel" u="1"/>
        <s v="Dining" u="1"/>
        <s v="Car Rental" u="1"/>
        <s v="Payment/Credit" u="1"/>
        <s v="Entertainment" u="1"/>
      </sharedItems>
    </cacheField>
    <cacheField name="Debit" numFmtId="0">
      <sharedItems containsNonDate="0" containsString="0" containsBlank="1"/>
    </cacheField>
    <cacheField name="Credi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
  <r>
    <x v="0"/>
    <m/>
    <m/>
    <m/>
    <m/>
    <m/>
    <m/>
    <m/>
    <m/>
    <m/>
    <m/>
    <m/>
    <m/>
    <m/>
    <m/>
    <m/>
    <m/>
    <m/>
    <m/>
    <m/>
    <m/>
    <m/>
    <m/>
    <m/>
    <m/>
    <m/>
    <x v="0"/>
    <s v="Symbol"/>
    <s v="AcctSafeguard Strategy XXXX-7237"/>
    <n v="0"/>
  </r>
  <r>
    <x v="1"/>
    <s v="Description"/>
    <s v="Quantity"/>
    <s v="Price"/>
    <s v="Price Change %"/>
    <s v="Price Change $"/>
    <s v="Market Value"/>
    <s v="Day Change %"/>
    <s v="Day Change $"/>
    <s v="Cost Basis"/>
    <s v="Gain/Loss %"/>
    <s v="Gain/Loss $"/>
    <s v="Ratings"/>
    <s v="Reinvest Dividends?"/>
    <s v="Capital Gains?"/>
    <s v="% Of Account"/>
    <s v="Security Type"/>
    <s v="Ex-Dividend Date"/>
    <s v="P/E Ratio"/>
    <s v="52 Week Low"/>
    <s v="52 Week High"/>
    <s v="Volume"/>
    <s v="Intrinsic Value"/>
    <s v="In The Money"/>
    <s v="Security Type"/>
    <n v="0"/>
    <x v="1"/>
    <s v=""/>
    <s v="SymbolSymbol"/>
    <s v="Market Value"/>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r>
    <x v="2"/>
    <m/>
    <m/>
    <m/>
    <m/>
    <m/>
    <m/>
    <m/>
    <m/>
    <m/>
    <m/>
    <m/>
    <m/>
    <m/>
    <m/>
    <m/>
    <m/>
    <m/>
    <m/>
    <m/>
    <m/>
    <m/>
    <m/>
    <m/>
    <m/>
    <m/>
    <x v="2"/>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8">
  <r>
    <d v="2023-10-01T00:00:00"/>
    <s v="Pizza"/>
    <n v="20"/>
    <m/>
    <x v="0"/>
  </r>
  <r>
    <d v="2023-10-02T00:00:00"/>
    <s v="Shoes"/>
    <n v="50"/>
    <m/>
    <x v="1"/>
  </r>
  <r>
    <d v="2023-10-03T00:00:00"/>
    <s v="Movie"/>
    <n v="15"/>
    <m/>
    <x v="2"/>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r>
    <m/>
    <m/>
    <m/>
    <m/>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0">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r>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4AC9E6-2573-4B77-8EC6-04DCD8DE517A}" name="spendPivot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27:B28" firstHeaderRow="1" firstDataRow="1" firstDataCol="1"/>
  <pivotFields count="7">
    <pivotField numFmtId="14" showAll="0"/>
    <pivotField numFmtId="14" showAll="0"/>
    <pivotField showAll="0"/>
    <pivotField showAll="0"/>
    <pivotField axis="axisRow" showAll="0">
      <items count="13">
        <item m="1" x="9"/>
        <item m="1" x="8"/>
        <item m="1" x="11"/>
        <item m="1" x="6"/>
        <item m="1" x="2"/>
        <item m="1" x="3"/>
        <item m="1" x="4"/>
        <item m="1" x="7"/>
        <item m="1" x="10"/>
        <item m="1" x="1"/>
        <item m="1" x="5"/>
        <item h="1" x="0"/>
        <item t="default"/>
      </items>
    </pivotField>
    <pivotField dataField="1" showAll="0"/>
    <pivotField showAll="0"/>
  </pivotFields>
  <rowFields count="1">
    <field x="4"/>
  </rowFields>
  <rowItems count="1">
    <i t="grand">
      <x/>
    </i>
  </rowItems>
  <colItems count="1">
    <i/>
  </colItems>
  <dataFields count="1">
    <dataField name="Sum of Debit" fld="5" baseField="0" baseItem="0" numFmtId="170"/>
  </dataFields>
  <formats count="1">
    <format dxfId="41">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612D318-B265-4BE8-9113-BE9ED2F3D615}" name="spendPivot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11:B16" firstHeaderRow="1" firstDataRow="1" firstDataCol="1"/>
  <pivotFields count="5">
    <pivotField numFmtId="15" showAll="0"/>
    <pivotField showAll="0"/>
    <pivotField dataField="1" showAll="0"/>
    <pivotField showAll="0"/>
    <pivotField axis="axisRow" showAll="0" sortType="ascending">
      <items count="18">
        <item m="1" x="4"/>
        <item m="1" x="9"/>
        <item m="1" x="12"/>
        <item x="2"/>
        <item x="0"/>
        <item m="1" x="15"/>
        <item m="1" x="14"/>
        <item m="1" x="10"/>
        <item m="1" x="6"/>
        <item m="1" x="7"/>
        <item x="1"/>
        <item m="1" x="16"/>
        <item m="1" x="13"/>
        <item m="1" x="8"/>
        <item m="1" x="5"/>
        <item m="1" x="11"/>
        <item x="3"/>
        <item t="default"/>
      </items>
    </pivotField>
  </pivotFields>
  <rowFields count="1">
    <field x="4"/>
  </rowFields>
  <rowItems count="5">
    <i>
      <x v="3"/>
    </i>
    <i>
      <x v="4"/>
    </i>
    <i>
      <x v="10"/>
    </i>
    <i>
      <x v="16"/>
    </i>
    <i t="grand">
      <x/>
    </i>
  </rowItems>
  <colItems count="1">
    <i/>
  </colItems>
  <dataFields count="1">
    <dataField name="Sum of Debit" fld="2" baseField="0" baseItem="0" numFmtId="170"/>
  </dataFields>
  <formats count="1">
    <format dxfId="42">
      <pivotArea outline="0" collapsedLevelsAreSubtotals="1" fieldPosition="0"/>
    </format>
  </formats>
  <chartFormats count="16">
    <chartFormat chart="3" format="11" series="1">
      <pivotArea type="data" outline="0" fieldPosition="0">
        <references count="1">
          <reference field="4294967294" count="1" selected="0">
            <x v="0"/>
          </reference>
        </references>
      </pivotArea>
    </chartFormat>
    <chartFormat chart="3" format="12">
      <pivotArea type="data" outline="0" fieldPosition="0">
        <references count="2">
          <reference field="4294967294" count="1" selected="0">
            <x v="0"/>
          </reference>
          <reference field="4" count="1" selected="0">
            <x v="0"/>
          </reference>
        </references>
      </pivotArea>
    </chartFormat>
    <chartFormat chart="3" format="13">
      <pivotArea type="data" outline="0" fieldPosition="0">
        <references count="2">
          <reference field="4294967294" count="1" selected="0">
            <x v="0"/>
          </reference>
          <reference field="4" count="1" selected="0">
            <x v="3"/>
          </reference>
        </references>
      </pivotArea>
    </chartFormat>
    <chartFormat chart="3" format="14">
      <pivotArea type="data" outline="0" fieldPosition="0">
        <references count="2">
          <reference field="4294967294" count="1" selected="0">
            <x v="0"/>
          </reference>
          <reference field="4" count="1" selected="0">
            <x v="8"/>
          </reference>
        </references>
      </pivotArea>
    </chartFormat>
    <chartFormat chart="3" format="15">
      <pivotArea type="data" outline="0" fieldPosition="0">
        <references count="2">
          <reference field="4294967294" count="1" selected="0">
            <x v="0"/>
          </reference>
          <reference field="4" count="1" selected="0">
            <x v="10"/>
          </reference>
        </references>
      </pivotArea>
    </chartFormat>
    <chartFormat chart="3" format="16">
      <pivotArea type="data" outline="0" fieldPosition="0">
        <references count="2">
          <reference field="4294967294" count="1" selected="0">
            <x v="0"/>
          </reference>
          <reference field="4" count="1" selected="0">
            <x v="11"/>
          </reference>
        </references>
      </pivotArea>
    </chartFormat>
    <chartFormat chart="3" format="17">
      <pivotArea type="data" outline="0" fieldPosition="0">
        <references count="2">
          <reference field="4294967294" count="1" selected="0">
            <x v="0"/>
          </reference>
          <reference field="4" count="1" selected="0">
            <x v="12"/>
          </reference>
        </references>
      </pivotArea>
    </chartFormat>
    <chartFormat chart="3" format="18">
      <pivotArea type="data" outline="0" fieldPosition="0">
        <references count="2">
          <reference field="4294967294" count="1" selected="0">
            <x v="0"/>
          </reference>
          <reference field="4" count="1" selected="0">
            <x v="13"/>
          </reference>
        </references>
      </pivotArea>
    </chartFormat>
    <chartFormat chart="3" format="19">
      <pivotArea type="data" outline="0" fieldPosition="0">
        <references count="2">
          <reference field="4294967294" count="1" selected="0">
            <x v="0"/>
          </reference>
          <reference field="4" count="1" selected="0">
            <x v="14"/>
          </reference>
        </references>
      </pivotArea>
    </chartFormat>
    <chartFormat chart="3" format="20">
      <pivotArea type="data" outline="0" fieldPosition="0">
        <references count="2">
          <reference field="4294967294" count="1" selected="0">
            <x v="0"/>
          </reference>
          <reference field="4" count="1" selected="0">
            <x v="15"/>
          </reference>
        </references>
      </pivotArea>
    </chartFormat>
    <chartFormat chart="3" format="21">
      <pivotArea type="data" outline="0" fieldPosition="0">
        <references count="2">
          <reference field="4294967294" count="1" selected="0">
            <x v="0"/>
          </reference>
          <reference field="4" count="1" selected="0">
            <x v="6"/>
          </reference>
        </references>
      </pivotArea>
    </chartFormat>
    <chartFormat chart="3" format="22">
      <pivotArea type="data" outline="0" fieldPosition="0">
        <references count="2">
          <reference field="4294967294" count="1" selected="0">
            <x v="0"/>
          </reference>
          <reference field="4" count="1" selected="0">
            <x v="7"/>
          </reference>
        </references>
      </pivotArea>
    </chartFormat>
    <chartFormat chart="3" format="23">
      <pivotArea type="data" outline="0" fieldPosition="0">
        <references count="2">
          <reference field="4294967294" count="1" selected="0">
            <x v="0"/>
          </reference>
          <reference field="4" count="1" selected="0">
            <x v="5"/>
          </reference>
        </references>
      </pivotArea>
    </chartFormat>
    <chartFormat chart="3" format="24">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0"/>
          </reference>
          <reference field="4" count="1" selected="0">
            <x v="4"/>
          </reference>
        </references>
      </pivotArea>
    </chartFormat>
    <chartFormat chart="3" format="26">
      <pivotArea type="data" outline="0" fieldPosition="0">
        <references count="2">
          <reference field="4294967294" count="1" selected="0">
            <x v="0"/>
          </reference>
          <reference field="4"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87AD36-B6FB-4941-8F20-EE55C8E579EB}" name="pos_pivot"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F6" firstHeaderRow="0" firstDataRow="1" firstDataCol="1"/>
  <pivotFields count="30">
    <pivotField axis="axisRow" showAll="0">
      <items count="53">
        <item m="1" x="4"/>
        <item m="1" x="42"/>
        <item m="1" x="25"/>
        <item m="1" x="46"/>
        <item m="1" x="43"/>
        <item m="1" x="17"/>
        <item m="1" x="27"/>
        <item m="1" x="18"/>
        <item m="1" x="50"/>
        <item m="1" x="28"/>
        <item m="1" x="19"/>
        <item m="1" x="10"/>
        <item m="1" x="39"/>
        <item m="1" x="9"/>
        <item m="1" x="12"/>
        <item m="1" x="47"/>
        <item m="1" x="5"/>
        <item m="1" x="37"/>
        <item m="1" x="6"/>
        <item m="1" x="41"/>
        <item m="1" x="13"/>
        <item m="1" x="15"/>
        <item m="1" x="51"/>
        <item m="1" x="26"/>
        <item m="1" x="3"/>
        <item m="1" x="22"/>
        <item m="1" x="7"/>
        <item x="0"/>
        <item m="1" x="44"/>
        <item m="1" x="32"/>
        <item m="1" x="23"/>
        <item m="1" x="20"/>
        <item m="1" x="40"/>
        <item x="1"/>
        <item m="1" x="11"/>
        <item m="1" x="24"/>
        <item m="1" x="29"/>
        <item m="1" x="48"/>
        <item m="1" x="38"/>
        <item m="1" x="35"/>
        <item m="1" x="33"/>
        <item m="1" x="45"/>
        <item m="1" x="31"/>
        <item m="1" x="49"/>
        <item x="2"/>
        <item m="1" x="36"/>
        <item m="1" x="14"/>
        <item m="1" x="16"/>
        <item m="1" x="30"/>
        <item m="1" x="8"/>
        <item m="1" x="21"/>
        <item m="1" x="34"/>
        <item t="default"/>
      </items>
    </pivotField>
    <pivotField dataField="1" showAll="0"/>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m="1" x="3"/>
        <item h="1" x="1"/>
        <item h="1" x="0"/>
        <item h="1" x="2"/>
        <item t="default"/>
      </items>
    </pivotField>
    <pivotField showAll="0"/>
    <pivotField showAll="0"/>
    <pivotField showAll="0"/>
  </pivotFields>
  <rowFields count="2">
    <field x="26"/>
    <field x="0"/>
  </rowFields>
  <rowItems count="1">
    <i t="grand">
      <x/>
    </i>
  </rowItems>
  <colFields count="1">
    <field x="-2"/>
  </colFields>
  <colItems count="5">
    <i>
      <x/>
    </i>
    <i i="1">
      <x v="1"/>
    </i>
    <i i="2">
      <x v="2"/>
    </i>
    <i i="3">
      <x v="3"/>
    </i>
    <i i="4">
      <x v="4"/>
    </i>
  </colItems>
  <dataFields count="5">
    <dataField name="Sum of Price" fld="3" baseField="0" baseItem="41"/>
    <dataField name="Sum of Quantity" fld="2" baseField="0" baseItem="41"/>
    <dataField name="Sum of Market Value" fld="6" baseField="0" baseItem="41"/>
    <dataField name="Sum of Gain/Loss $" fld="10" baseField="0" baseItem="41"/>
    <dataField name="Count of Description" fld="1" subtotal="count" baseField="0" baseItem="0"/>
  </dataFields>
  <formats count="1">
    <format dxfId="37">
      <pivotArea field="26" grandRow="1" outline="0" collapsedLevelsAreSubtotals="1" axis="axisRow" fieldPosition="0">
        <references count="1">
          <reference field="4294967294" count="4" selected="0">
            <x v="0"/>
            <x v="1"/>
            <x v="2"/>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2934B7-3284-4BDA-8E08-65BA2A8679B2}" name="DebtTbl" displayName="DebtTbl" ref="C4:J34" totalsRowCount="1" headerRowDxfId="76" totalsRowDxfId="75">
  <autoFilter ref="C4:J33" xr:uid="{6ACAF1E6-809D-4ECD-BDD2-4E901AE70A7D}"/>
  <sortState ref="C5:I33">
    <sortCondition descending="1" ref="G4:G33"/>
  </sortState>
  <tableColumns count="8">
    <tableColumn id="1" xr3:uid="{7FD4F307-EEB5-45EE-A46E-A1C2563CC48F}" name="Loan" totalsRowLabel="Total" dataDxfId="74" totalsRowDxfId="73"/>
    <tableColumn id="2" xr3:uid="{B18E2B11-375A-434F-9265-A38F0B048337}" name="Identifiers" dataDxfId="72" totalsRowDxfId="71"/>
    <tableColumn id="3" xr3:uid="{EBCA09AC-7845-43F3-A084-1E8377391DA6}" name="Principal" totalsRowFunction="sum" dataDxfId="70" totalsRowDxfId="69" dataCellStyle="Currency"/>
    <tableColumn id="4" xr3:uid="{37C77997-907C-4BE8-8E63-115EBDE0B862}" name="Interest" totalsRowFunction="sum" dataDxfId="68" totalsRowDxfId="67" dataCellStyle="Currency"/>
    <tableColumn id="5" xr3:uid="{D6B8E569-6B22-4EFB-9957-8D3227E9754F}" name="Interest Rate" dataDxfId="66" totalsRowDxfId="65"/>
    <tableColumn id="6" xr3:uid="{83752140-F036-418B-9117-3F31BF5C595B}" name="Duration (Yrs)" dataDxfId="64" totalsRowDxfId="63"/>
    <tableColumn id="7" xr3:uid="{D08AC560-DCCA-4AE5-AB61-ED8B819E7112}" name="Estimated Payment" totalsRowFunction="sum" dataDxfId="62" totalsRowDxfId="61">
      <calculatedColumnFormula>IFERROR(PMT(G5/12,H5*12,-SUM(E5:F5)),0)</calculatedColumnFormula>
    </tableColumn>
    <tableColumn id="8" xr3:uid="{8EC9FAD7-AA33-4B0A-AF63-F7811DBA1144}" name="Repayment In Progress" dataDxfId="60" totalsRow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097048-C34A-4344-A39A-AD600DB6F4F5}" name="SpendData" displayName="SpendData" ref="A3:E1021" totalsRowShown="0" dataDxfId="58">
  <autoFilter ref="A3:E1021" xr:uid="{79EAD6AA-E33D-4254-85B8-A5648056AEAB}"/>
  <sortState ref="A4:E927">
    <sortCondition ref="A3:A927"/>
  </sortState>
  <tableColumns count="5">
    <tableColumn id="1" xr3:uid="{3E016A8E-4807-48A9-9B49-99664B64E8D2}" name="Date" dataDxfId="57"/>
    <tableColumn id="2" xr3:uid="{49E09E4D-373B-45C0-8705-116F5C668113}" name="Description" dataDxfId="56"/>
    <tableColumn id="3" xr3:uid="{C9C9CCDB-658A-454B-AC1A-A176AB408255}" name="Debit" dataDxfId="55" dataCellStyle="Currency"/>
    <tableColumn id="4" xr3:uid="{0D158A68-42EE-4AA0-AD55-C365183C02C7}" name="Credit" dataDxfId="54" dataCellStyle="Currency"/>
    <tableColumn id="5" xr3:uid="{C0D14506-9D89-4095-B6E1-6ED8A9CDD2F6}" name="Category"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F0713D-F367-4600-A925-4D4FCBC30B77}" name="SpendData2" displayName="SpendData2" ref="G3:M443" totalsRowShown="0" dataDxfId="52">
  <autoFilter ref="G3:M443" xr:uid="{D2041CFE-8596-417A-BEA4-1F9CE67ACEF6}"/>
  <sortState ref="G4:M158">
    <sortCondition ref="G3:G158"/>
  </sortState>
  <tableColumns count="7">
    <tableColumn id="1" xr3:uid="{13E7ABC7-C8F3-4512-B8BC-68603743BB79}" name="Transaction Date" dataDxfId="51"/>
    <tableColumn id="2" xr3:uid="{23324FAC-F62C-4037-8760-8BA4A710E15C}" name="Posted Date" dataDxfId="50"/>
    <tableColumn id="3" xr3:uid="{36D22BEE-5934-4B72-A5E4-F791AFCBE384}" name="Card No." dataDxfId="49"/>
    <tableColumn id="4" xr3:uid="{A8B2687A-9C7F-4FAD-BA30-65B5BB5B65C0}" name="Description" dataDxfId="48"/>
    <tableColumn id="5" xr3:uid="{FFA9B8E5-528D-41E9-AE5F-F3D11B8705D5}" name="Category" dataDxfId="47"/>
    <tableColumn id="6" xr3:uid="{D070BD7D-DB3E-4A5C-9980-C2BA9727F0C7}" name="Debit" dataDxfId="46"/>
    <tableColumn id="7" xr3:uid="{C5E47324-66F4-43D2-BC7E-4006AF5D8A51}" name="Credit"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3EB046-5FAA-42DC-978B-C93454D5736D}" name="piv_hlpr_tbl" displayName="piv_hlpr_tbl" ref="H5:S48" totalsRowShown="0" headerRowDxfId="36" dataDxfId="35">
  <autoFilter ref="H5:S48" xr:uid="{0F09A224-DF91-4F9B-B8DE-BCD68C19A296}"/>
  <tableColumns count="12">
    <tableColumn id="1" xr3:uid="{E7B0EFC6-D89C-4130-BB11-54B3FBE7CD77}" name="Positions" dataDxfId="34">
      <calculatedColumnFormula>IF(F6=1,A6,"")</calculatedColumnFormula>
    </tableColumn>
    <tableColumn id="5" xr3:uid="{E362564C-C614-4A1C-BC68-5EE0F90140F7}" name="Value" dataDxfId="33">
      <calculatedColumnFormula>D6</calculatedColumnFormula>
    </tableColumn>
    <tableColumn id="15" xr3:uid="{BF10DDBF-AC6E-4A67-B38E-B5B3AE315B18}" name="Price" dataDxfId="32">
      <calculatedColumnFormula>B6</calculatedColumnFormula>
    </tableColumn>
    <tableColumn id="14" xr3:uid="{72FEE683-74BA-42FB-9642-0BC44F790BC1}" name="Qty" dataDxfId="31">
      <calculatedColumnFormula>C6</calculatedColumnFormula>
    </tableColumn>
    <tableColumn id="2" xr3:uid="{52D352AA-00D8-4F22-8AE5-978448C89583}" name="Main Categorization" dataDxfId="30" dataCellStyle="Percent"/>
    <tableColumn id="3" xr3:uid="{6266E321-E045-404A-A7EB-49EDBC543DC0}" name="Goal Wt" dataDxfId="29" dataCellStyle="Percent"/>
    <tableColumn id="10" xr3:uid="{384EAECF-D7EA-4F05-BDEF-1B92D503D65B}" name="Acct" dataDxfId="28" dataCellStyle="Percent">
      <calculatedColumnFormula>IFERROR(VLOOKUP(piv_hlpr_tbl[[#This Row],[Positions]],#REF!,28,FALSE),"")</calculatedColumnFormula>
    </tableColumn>
    <tableColumn id="8" xr3:uid="{73EFC469-47E0-42FB-B73E-EB3FFF2C9392}" name="Current Wt" dataDxfId="27" dataCellStyle="Percent">
      <calculatedColumnFormula>IF(ISBLANK(piv_hlpr_tbl[[#This Row],[Goal Wt]]),"",piv_hlpr_tbl[[#This Row],[Value]]/SUMIF(piv_hlpr_tbl[Acct],piv_hlpr_tbl[[#This Row],[Acct]],piv_hlpr_tbl[Value]))</calculatedColumnFormula>
    </tableColumn>
    <tableColumn id="7" xr3:uid="{22D3CBC5-BE94-4E6A-87AE-FB15DDA1F928}" name="Delta" dataDxfId="26" dataCellStyle="Percent">
      <calculatedColumnFormula>IF(ISBLANK(piv_hlpr_tbl[[#This Row],[Goal Wt]]),"",piv_hlpr_tbl[[#This Row],[Current Wt]]-piv_hlpr_tbl[[#This Row],[Goal Wt]])</calculatedColumnFormula>
    </tableColumn>
    <tableColumn id="6" xr3:uid="{318A9E57-256E-4082-A133-A680E3BBF827}" name="Buy 1" dataDxfId="25" dataCellStyle="Percent">
      <calculatedColumnFormula>IF(ISBLANK(piv_hlpr_tbl[[#This Row],[Goal Wt]]),"",((C6+1)*B6)/SUMIF(piv_hlpr_tbl[Acct],piv_hlpr_tbl[[#This Row],[Acct]],piv_hlpr_tbl[Value]))</calculatedColumnFormula>
    </tableColumn>
    <tableColumn id="13" xr3:uid="{AC8052F2-4466-40FA-8B5D-2FE115B93FE8}" name="New Delta" dataDxfId="24" dataCellStyle="Percent">
      <calculatedColumnFormula>IF(ISBLANK(piv_hlpr_tbl[[#This Row],[Goal Wt]]),"",piv_hlpr_tbl[[#This Row],[Buy 1]]-piv_hlpr_tbl[[#This Row],[Goal Wt]])</calculatedColumnFormula>
    </tableColumn>
    <tableColumn id="9" xr3:uid="{D1F3251F-520A-4CDA-9CC2-FA5EEE407531}" name="cate_Helper" dataDxfId="23">
      <calculatedColumnFormula>IF(AND(piv_hlpr_tbl[[#This Row],[Positions]]&lt;&gt;"",piv_hlpr_tbl[[#This Row],[Main Categorization]]=""),1,"")</calculatedColumnFormula>
    </tableColumn>
  </tableColumns>
  <tableStyleInfo name="TableStyleMedium2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6CBE27-4CDA-4EB5-850C-3F78E5BC9543}" name="PortRebal" displayName="PortRebal" ref="B9:J19" totalsRowCount="1" headerRowDxfId="19" dataDxfId="18">
  <autoFilter ref="B9:J18" xr:uid="{07787B9A-C894-4B6E-B7D0-9E8951A21C28}">
    <filterColumn colId="8">
      <filters>
        <filter val="-14%"/>
        <filter val="-16%"/>
        <filter val="-19%"/>
        <filter val="-27%"/>
        <filter val="-4%"/>
        <filter val="6%"/>
      </filters>
    </filterColumn>
  </autoFilter>
  <sortState ref="B10:J18">
    <sortCondition descending="1" ref="J9:J18"/>
  </sortState>
  <tableColumns count="9">
    <tableColumn id="1" xr3:uid="{9F606019-3696-4DD6-A61A-EEF85F0A80CB}" name="Positions" dataDxfId="17" totalsRowDxfId="16"/>
    <tableColumn id="2" xr3:uid="{7B846A45-FE47-44E6-BC0F-B538C8A6FBFA}" name="Value" totalsRowFunction="custom" dataDxfId="15" totalsRowDxfId="14">
      <calculatedColumnFormula>PortRebal[[#This Row],[Price]]*PortRebal[[#This Row],[Qty]]</calculatedColumnFormula>
      <totalsRowFormula>SUM(PortRebal[Value])</totalsRowFormula>
    </tableColumn>
    <tableColumn id="3" xr3:uid="{55D265A9-4577-4636-8325-EDABC4A33E24}" name="Price" dataDxfId="13" totalsRowDxfId="12" dataCellStyle="Currency"/>
    <tableColumn id="4" xr3:uid="{3CB54074-4CD4-42B8-A34C-9EDB7795F885}" name="Qty" dataDxfId="11" totalsRowDxfId="10"/>
    <tableColumn id="6" xr3:uid="{DEFC1875-008A-4B24-9731-B9EBEC03983D}" name="Goal Weight" dataDxfId="9" totalsRowDxfId="8"/>
    <tableColumn id="8" xr3:uid="{B7EB0B59-05EC-485C-980D-62F7A2F90301}" name="Current Weight" dataDxfId="7" totalsRowDxfId="6" dataCellStyle="Percent">
      <calculatedColumnFormula>PortRebal[[#This Row],[Value]]/PortRebal[[#Totals],[Value]]</calculatedColumnFormula>
    </tableColumn>
    <tableColumn id="9" xr3:uid="{BCC59002-5769-44F7-B671-A7912D82A921}" name="Delta" dataDxfId="5" totalsRowDxfId="4" dataCellStyle="Percent">
      <calculatedColumnFormula>-PortRebal[[#This Row],[Current Weight]]+PortRebal[[#This Row],[Goal Weight]]</calculatedColumnFormula>
    </tableColumn>
    <tableColumn id="10" xr3:uid="{88D359D1-0C7D-473C-80B4-865D4BDD0E78}" name="Buy 1" dataDxfId="3" totalsRowDxfId="2" dataCellStyle="Percent">
      <calculatedColumnFormula>(PortRebal[[#This Row],[Value]]+PortRebal[[#This Row],[Price]])/(PortRebal[[#This Row],[Price]]+PortRebal[[#Totals],[Value]])</calculatedColumnFormula>
    </tableColumn>
    <tableColumn id="11" xr3:uid="{9E203967-3C1B-4BF6-AB1B-D7B2E3FA8BF0}" name="New Delta" dataDxfId="1" totalsRowDxfId="0" dataCellStyle="Percent">
      <calculatedColumnFormula>-PortRebal[[#This Row],[Buy 1]]+PortRebal[[#This Row],[Goal Weight]]</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B35EC80-5B96-41BF-98BF-3F0C8A249C10}">
  <we:reference id="wa104379220" version="8.0.0.0" store="en-US" storeType="OMEX"/>
  <we:alternateReferences>
    <we:reference id="wa104379220" version="8.0.0.0" store="WA104379220" storeType="OMEX"/>
  </we:alternateReferences>
  <we:properties>
    <we:property name="updateIntervalIndex" value="9"/>
    <we:property name="stocksSources" value="{&quot;AMZN&quot;:0,&quot;TRFFX&quot;:0}"/>
    <we:property name="stocksOrder" value="[&quot;AMZN&quot;,&quot;TRFFX&quot;]"/>
    <we:property name="stocksChange" value="{}"/>
    <we:property name="stocks" value="{&quot;AMZN&quot;:[&quot;AMZN&quot;,3367.15,-0.023043199470778264],&quot;TRFFX&quot;:[&quot;TRFFX&quot;,18.97,0]}"/>
    <we:property name="Office.AutoShowTaskpaneWithDocument" value="true"/>
  </we:properties>
  <we:bindings>
    <we:binding id="AMZN" type="text" appref="{1B8E3795-B026-4AF0-854A-3C42D829DEB9}"/>
    <we:binding id="TRFFX" type="text" appref="{ED2E93E4-25E1-4DD9-931B-ACB462E4EAB8}"/>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fred.stlouisfed.org/series/MORTGAGE30US" TargetMode="External"/><Relationship Id="rId3" Type="http://schemas.openxmlformats.org/officeDocument/2006/relationships/hyperlink" Target="https://www.nerdwallet.com/best/investing/ira-accounts?trk=nw_gn_5.0" TargetMode="External"/><Relationship Id="rId7" Type="http://schemas.openxmlformats.org/officeDocument/2006/relationships/hyperlink" Target="https://www.nerdwallet.com/the-best-credit-cards/all-cards" TargetMode="External"/><Relationship Id="rId2" Type="http://schemas.openxmlformats.org/officeDocument/2006/relationships/hyperlink" Target="https://www.nerdwallet.com/best/banking/checking-accounts" TargetMode="External"/><Relationship Id="rId1" Type="http://schemas.openxmlformats.org/officeDocument/2006/relationships/hyperlink" Target="https://www.nerdwallet.com/best/banking/savings-accounts" TargetMode="External"/><Relationship Id="rId6" Type="http://schemas.openxmlformats.org/officeDocument/2006/relationships/hyperlink" Target="https://www.nerdwallet.com/the-best-credit-cards/travel" TargetMode="External"/><Relationship Id="rId5" Type="http://schemas.openxmlformats.org/officeDocument/2006/relationships/hyperlink" Target="https://www.nerdwallet.com/the-best-credit-cards/cash-back" TargetMode="External"/><Relationship Id="rId4" Type="http://schemas.openxmlformats.org/officeDocument/2006/relationships/hyperlink" Target="https://www.nerdwallet.com/best/investing/online-brokers-for-stock-trading?trk=nw_gn_5.0"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6" Type="http://schemas.openxmlformats.org/officeDocument/2006/relationships/table" Target="../tables/table4.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1CA4-9466-4BB3-B6B1-247B97C0D12E}">
  <sheetPr codeName="Sheet4">
    <tabColor rgb="FF00B0F0"/>
  </sheetPr>
  <dimension ref="A1:AF148"/>
  <sheetViews>
    <sheetView showGridLines="0" topLeftCell="A127" zoomScale="70" zoomScaleNormal="70" workbookViewId="0"/>
  </sheetViews>
  <sheetFormatPr defaultColWidth="0" defaultRowHeight="15.6" zeroHeight="1" x14ac:dyDescent="0.3"/>
  <cols>
    <col min="1" max="1" width="6.3984375" customWidth="1"/>
    <col min="2" max="2" width="3.5" customWidth="1"/>
    <col min="3" max="3" width="2.296875" customWidth="1"/>
    <col min="4" max="4" width="2.69921875" style="135" customWidth="1"/>
    <col min="5" max="5" width="2.5" customWidth="1"/>
    <col min="6" max="6" width="2.8984375" customWidth="1"/>
    <col min="7" max="7" width="9.5" customWidth="1"/>
    <col min="8" max="8" width="10.19921875" bestFit="1" customWidth="1"/>
    <col min="9" max="9" width="8.69921875" customWidth="1"/>
    <col min="10" max="10" width="8.8984375" customWidth="1"/>
    <col min="11" max="11" width="21" customWidth="1"/>
    <col min="12" max="21" width="8.796875" customWidth="1"/>
    <col min="22" max="22" width="10.3984375" customWidth="1"/>
    <col min="23" max="26" width="8.796875" customWidth="1"/>
    <col min="27" max="27" width="10.5" customWidth="1"/>
    <col min="28" max="32" width="8.796875" customWidth="1"/>
    <col min="33" max="16384" width="8.796875" hidden="1"/>
  </cols>
  <sheetData>
    <row r="1" spans="1:28" s="21" customFormat="1" ht="25.8" x14ac:dyDescent="0.5">
      <c r="A1" s="26" t="s">
        <v>357</v>
      </c>
      <c r="B1" s="26"/>
      <c r="C1" s="27"/>
      <c r="D1" s="368"/>
      <c r="F1" s="21" t="s">
        <v>358</v>
      </c>
    </row>
    <row r="2" spans="1:28" ht="21" x14ac:dyDescent="0.4">
      <c r="B2" s="422" t="s">
        <v>423</v>
      </c>
    </row>
    <row r="3" spans="1:28" x14ac:dyDescent="0.3">
      <c r="C3" s="135" t="s">
        <v>431</v>
      </c>
    </row>
    <row r="4" spans="1:28" x14ac:dyDescent="0.3">
      <c r="C4" s="135"/>
      <c r="D4" s="135">
        <v>1</v>
      </c>
      <c r="E4" s="337" t="s">
        <v>426</v>
      </c>
    </row>
    <row r="5" spans="1:28" x14ac:dyDescent="0.3">
      <c r="C5" s="135"/>
      <c r="F5" t="s">
        <v>427</v>
      </c>
    </row>
    <row r="6" spans="1:28" x14ac:dyDescent="0.3">
      <c r="C6" s="135"/>
      <c r="F6" t="s">
        <v>532</v>
      </c>
    </row>
    <row r="7" spans="1:28" x14ac:dyDescent="0.3">
      <c r="C7" s="135"/>
      <c r="F7" t="s">
        <v>428</v>
      </c>
    </row>
    <row r="8" spans="1:28" x14ac:dyDescent="0.3">
      <c r="D8" s="135">
        <v>2</v>
      </c>
      <c r="E8" s="337" t="s">
        <v>424</v>
      </c>
    </row>
    <row r="9" spans="1:28" x14ac:dyDescent="0.3">
      <c r="F9" t="s">
        <v>425</v>
      </c>
    </row>
    <row r="10" spans="1:28" x14ac:dyDescent="0.3">
      <c r="F10" t="s">
        <v>429</v>
      </c>
    </row>
    <row r="11" spans="1:28" x14ac:dyDescent="0.3">
      <c r="G11" t="s">
        <v>430</v>
      </c>
    </row>
    <row r="12" spans="1:28" x14ac:dyDescent="0.3">
      <c r="F12" t="s">
        <v>451</v>
      </c>
    </row>
    <row r="13" spans="1:28" x14ac:dyDescent="0.3">
      <c r="D13" s="135">
        <v>3</v>
      </c>
      <c r="E13" s="337" t="s">
        <v>432</v>
      </c>
    </row>
    <row r="14" spans="1:28" x14ac:dyDescent="0.3">
      <c r="F14" t="s">
        <v>398</v>
      </c>
    </row>
    <row r="15" spans="1:28" x14ac:dyDescent="0.3">
      <c r="F15" t="s">
        <v>399</v>
      </c>
    </row>
    <row r="16" spans="1:28" x14ac:dyDescent="0.3">
      <c r="G16" t="s">
        <v>401</v>
      </c>
      <c r="H16" t="s">
        <v>402</v>
      </c>
      <c r="J16" t="s">
        <v>404</v>
      </c>
      <c r="K16" t="s">
        <v>406</v>
      </c>
      <c r="P16" t="s">
        <v>408</v>
      </c>
      <c r="V16" t="s">
        <v>410</v>
      </c>
      <c r="X16" s="420">
        <v>6500</v>
      </c>
      <c r="Z16" t="s">
        <v>439</v>
      </c>
      <c r="AB16" s="34">
        <f>X16/12</f>
        <v>541.66666666666663</v>
      </c>
    </row>
    <row r="17" spans="4:28" x14ac:dyDescent="0.3">
      <c r="G17" t="s">
        <v>400</v>
      </c>
      <c r="H17" t="s">
        <v>403</v>
      </c>
      <c r="J17" t="s">
        <v>405</v>
      </c>
      <c r="K17" t="s">
        <v>407</v>
      </c>
      <c r="P17" t="s">
        <v>409</v>
      </c>
      <c r="V17" t="s">
        <v>410</v>
      </c>
      <c r="X17" s="420">
        <v>6500</v>
      </c>
      <c r="Z17" t="s">
        <v>439</v>
      </c>
      <c r="AB17" s="34">
        <f>X17/12</f>
        <v>541.66666666666663</v>
      </c>
    </row>
    <row r="18" spans="4:28" x14ac:dyDescent="0.3">
      <c r="F18" t="s">
        <v>434</v>
      </c>
      <c r="X18" s="420"/>
    </row>
    <row r="19" spans="4:28" x14ac:dyDescent="0.3">
      <c r="F19" t="s">
        <v>502</v>
      </c>
      <c r="X19" s="420"/>
    </row>
    <row r="20" spans="4:28" x14ac:dyDescent="0.3">
      <c r="D20" s="135">
        <v>4</v>
      </c>
      <c r="E20" s="337" t="s">
        <v>526</v>
      </c>
    </row>
    <row r="21" spans="4:28" x14ac:dyDescent="0.3">
      <c r="F21" t="s">
        <v>433</v>
      </c>
    </row>
    <row r="22" spans="4:28" x14ac:dyDescent="0.3">
      <c r="F22" t="s">
        <v>435</v>
      </c>
    </row>
    <row r="23" spans="4:28" x14ac:dyDescent="0.3">
      <c r="G23" t="s">
        <v>436</v>
      </c>
    </row>
    <row r="24" spans="4:28" x14ac:dyDescent="0.3">
      <c r="D24" s="135">
        <v>5</v>
      </c>
      <c r="E24" s="337" t="s">
        <v>441</v>
      </c>
    </row>
    <row r="25" spans="4:28" x14ac:dyDescent="0.3">
      <c r="F25" t="s">
        <v>443</v>
      </c>
    </row>
    <row r="26" spans="4:28" x14ac:dyDescent="0.3">
      <c r="G26" s="337" t="s">
        <v>444</v>
      </c>
      <c r="H26" t="s">
        <v>446</v>
      </c>
    </row>
    <row r="27" spans="4:28" x14ac:dyDescent="0.3">
      <c r="G27" s="337" t="s">
        <v>445</v>
      </c>
      <c r="H27" t="s">
        <v>448</v>
      </c>
    </row>
    <row r="28" spans="4:28" x14ac:dyDescent="0.3">
      <c r="G28" t="s">
        <v>447</v>
      </c>
    </row>
    <row r="29" spans="4:28" x14ac:dyDescent="0.3">
      <c r="G29" t="s">
        <v>449</v>
      </c>
    </row>
    <row r="30" spans="4:28" x14ac:dyDescent="0.3">
      <c r="G30" t="s">
        <v>450</v>
      </c>
    </row>
    <row r="31" spans="4:28" x14ac:dyDescent="0.3">
      <c r="D31" s="135">
        <v>6</v>
      </c>
      <c r="E31" t="s">
        <v>437</v>
      </c>
    </row>
    <row r="32" spans="4:28" x14ac:dyDescent="0.3">
      <c r="F32" t="s">
        <v>438</v>
      </c>
    </row>
    <row r="33" spans="1:7" x14ac:dyDescent="0.3">
      <c r="F33" t="s">
        <v>440</v>
      </c>
    </row>
    <row r="34" spans="1:7" x14ac:dyDescent="0.3">
      <c r="F34" t="s">
        <v>442</v>
      </c>
    </row>
    <row r="35" spans="1:7" x14ac:dyDescent="0.3">
      <c r="F35" t="s">
        <v>479</v>
      </c>
    </row>
    <row r="36" spans="1:7" x14ac:dyDescent="0.3"/>
    <row r="37" spans="1:7" s="12" customFormat="1" ht="25.8" x14ac:dyDescent="0.5">
      <c r="A37" s="339"/>
      <c r="B37" s="422" t="s">
        <v>422</v>
      </c>
      <c r="C37" s="340"/>
      <c r="D37" s="354"/>
    </row>
    <row r="38" spans="1:7" x14ac:dyDescent="0.3">
      <c r="C38" s="135" t="s">
        <v>387</v>
      </c>
    </row>
    <row r="39" spans="1:7" x14ac:dyDescent="0.3">
      <c r="D39" s="135">
        <v>1</v>
      </c>
      <c r="E39" s="337" t="s">
        <v>286</v>
      </c>
    </row>
    <row r="40" spans="1:7" x14ac:dyDescent="0.3">
      <c r="F40" t="s">
        <v>374</v>
      </c>
    </row>
    <row r="41" spans="1:7" x14ac:dyDescent="0.3">
      <c r="F41" t="s">
        <v>375</v>
      </c>
    </row>
    <row r="42" spans="1:7" x14ac:dyDescent="0.3">
      <c r="G42" t="s">
        <v>376</v>
      </c>
    </row>
    <row r="43" spans="1:7" x14ac:dyDescent="0.3">
      <c r="D43" s="135">
        <v>2</v>
      </c>
      <c r="E43" s="337" t="s">
        <v>377</v>
      </c>
    </row>
    <row r="44" spans="1:7" x14ac:dyDescent="0.3">
      <c r="F44" t="s">
        <v>381</v>
      </c>
    </row>
    <row r="45" spans="1:7" x14ac:dyDescent="0.3">
      <c r="G45" t="s">
        <v>383</v>
      </c>
    </row>
    <row r="46" spans="1:7" x14ac:dyDescent="0.3">
      <c r="D46" s="135">
        <v>3</v>
      </c>
      <c r="E46" s="337" t="s">
        <v>384</v>
      </c>
    </row>
    <row r="47" spans="1:7" x14ac:dyDescent="0.3">
      <c r="F47" t="s">
        <v>385</v>
      </c>
    </row>
    <row r="48" spans="1:7" x14ac:dyDescent="0.3">
      <c r="F48" t="s">
        <v>386</v>
      </c>
    </row>
    <row r="49" spans="3:29" x14ac:dyDescent="0.3">
      <c r="G49" t="s">
        <v>388</v>
      </c>
    </row>
    <row r="50" spans="3:29" x14ac:dyDescent="0.3">
      <c r="C50" s="135" t="s">
        <v>389</v>
      </c>
    </row>
    <row r="51" spans="3:29" x14ac:dyDescent="0.3">
      <c r="D51" s="135">
        <v>1</v>
      </c>
      <c r="E51" s="337" t="s">
        <v>390</v>
      </c>
    </row>
    <row r="52" spans="3:29" x14ac:dyDescent="0.3">
      <c r="F52" t="s">
        <v>391</v>
      </c>
    </row>
    <row r="53" spans="3:29" x14ac:dyDescent="0.3">
      <c r="D53" s="135">
        <v>2</v>
      </c>
      <c r="E53" s="337" t="s">
        <v>392</v>
      </c>
    </row>
    <row r="54" spans="3:29" x14ac:dyDescent="0.3">
      <c r="F54" t="s">
        <v>393</v>
      </c>
    </row>
    <row r="55" spans="3:29" x14ac:dyDescent="0.3">
      <c r="F55" t="s">
        <v>394</v>
      </c>
    </row>
    <row r="56" spans="3:29" x14ac:dyDescent="0.3">
      <c r="D56" s="135">
        <v>3</v>
      </c>
      <c r="E56" s="337" t="s">
        <v>395</v>
      </c>
    </row>
    <row r="57" spans="3:29" x14ac:dyDescent="0.3">
      <c r="F57" t="s">
        <v>396</v>
      </c>
    </row>
    <row r="58" spans="3:29" x14ac:dyDescent="0.3">
      <c r="D58" s="135">
        <v>4</v>
      </c>
      <c r="E58" t="s">
        <v>397</v>
      </c>
    </row>
    <row r="59" spans="3:29" x14ac:dyDescent="0.3">
      <c r="F59" t="s">
        <v>398</v>
      </c>
    </row>
    <row r="60" spans="3:29" x14ac:dyDescent="0.3">
      <c r="F60" t="s">
        <v>399</v>
      </c>
    </row>
    <row r="61" spans="3:29" x14ac:dyDescent="0.3">
      <c r="G61" s="135" t="s">
        <v>401</v>
      </c>
      <c r="I61" s="135" t="s">
        <v>402</v>
      </c>
      <c r="K61" t="s">
        <v>404</v>
      </c>
      <c r="L61" t="s">
        <v>406</v>
      </c>
      <c r="Q61" t="s">
        <v>408</v>
      </c>
      <c r="W61" t="s">
        <v>410</v>
      </c>
      <c r="Y61" s="420">
        <v>6500</v>
      </c>
      <c r="AA61" t="s">
        <v>439</v>
      </c>
      <c r="AC61" s="34">
        <f>Y61/12</f>
        <v>541.66666666666663</v>
      </c>
    </row>
    <row r="62" spans="3:29" x14ac:dyDescent="0.3">
      <c r="G62" s="135" t="s">
        <v>400</v>
      </c>
      <c r="I62" s="135" t="s">
        <v>403</v>
      </c>
      <c r="K62" t="s">
        <v>405</v>
      </c>
      <c r="L62" t="s">
        <v>407</v>
      </c>
      <c r="Q62" t="s">
        <v>409</v>
      </c>
      <c r="W62" t="s">
        <v>410</v>
      </c>
      <c r="Y62" s="420">
        <v>6500</v>
      </c>
      <c r="AA62" t="s">
        <v>439</v>
      </c>
      <c r="AC62" s="34">
        <f>Y62/12</f>
        <v>541.66666666666663</v>
      </c>
    </row>
    <row r="63" spans="3:29" x14ac:dyDescent="0.3">
      <c r="D63" s="135">
        <v>5</v>
      </c>
      <c r="E63" s="337" t="s">
        <v>411</v>
      </c>
    </row>
    <row r="64" spans="3:29" x14ac:dyDescent="0.3">
      <c r="F64" t="s">
        <v>412</v>
      </c>
    </row>
    <row r="65" spans="4:8" x14ac:dyDescent="0.3">
      <c r="F65" t="s">
        <v>413</v>
      </c>
    </row>
    <row r="66" spans="4:8" x14ac:dyDescent="0.3">
      <c r="F66" t="s">
        <v>414</v>
      </c>
    </row>
    <row r="67" spans="4:8" x14ac:dyDescent="0.3">
      <c r="F67" t="s">
        <v>415</v>
      </c>
    </row>
    <row r="68" spans="4:8" x14ac:dyDescent="0.3">
      <c r="F68" t="s">
        <v>416</v>
      </c>
    </row>
    <row r="69" spans="4:8" x14ac:dyDescent="0.3">
      <c r="G69" t="s">
        <v>417</v>
      </c>
    </row>
    <row r="70" spans="4:8" x14ac:dyDescent="0.3">
      <c r="D70" s="135">
        <v>6</v>
      </c>
      <c r="E70" s="337" t="s">
        <v>461</v>
      </c>
    </row>
    <row r="71" spans="4:8" x14ac:dyDescent="0.3">
      <c r="F71" t="s">
        <v>462</v>
      </c>
    </row>
    <row r="72" spans="4:8" x14ac:dyDescent="0.3">
      <c r="F72" t="s">
        <v>464</v>
      </c>
    </row>
    <row r="73" spans="4:8" x14ac:dyDescent="0.3">
      <c r="F73" t="s">
        <v>463</v>
      </c>
    </row>
    <row r="74" spans="4:8" x14ac:dyDescent="0.3">
      <c r="G74" t="s">
        <v>467</v>
      </c>
    </row>
    <row r="75" spans="4:8" x14ac:dyDescent="0.3">
      <c r="H75" t="s">
        <v>465</v>
      </c>
    </row>
    <row r="76" spans="4:8" x14ac:dyDescent="0.3">
      <c r="H76" t="s">
        <v>466</v>
      </c>
    </row>
    <row r="77" spans="4:8" x14ac:dyDescent="0.3">
      <c r="H77" t="s">
        <v>468</v>
      </c>
    </row>
    <row r="78" spans="4:8" x14ac:dyDescent="0.3">
      <c r="H78" t="s">
        <v>469</v>
      </c>
    </row>
    <row r="79" spans="4:8" x14ac:dyDescent="0.3">
      <c r="H79" t="s">
        <v>470</v>
      </c>
    </row>
    <row r="80" spans="4:8" x14ac:dyDescent="0.3">
      <c r="H80" t="s">
        <v>471</v>
      </c>
    </row>
    <row r="81" spans="1:8" x14ac:dyDescent="0.3">
      <c r="H81" t="s">
        <v>472</v>
      </c>
    </row>
    <row r="82" spans="1:8" x14ac:dyDescent="0.3">
      <c r="G82" t="s">
        <v>473</v>
      </c>
    </row>
    <row r="83" spans="1:8" x14ac:dyDescent="0.3">
      <c r="D83" s="135">
        <v>7</v>
      </c>
      <c r="E83" s="337" t="s">
        <v>480</v>
      </c>
    </row>
    <row r="84" spans="1:8" x14ac:dyDescent="0.3">
      <c r="F84" t="s">
        <v>481</v>
      </c>
    </row>
    <row r="85" spans="1:8" x14ac:dyDescent="0.3"/>
    <row r="86" spans="1:8" x14ac:dyDescent="0.3">
      <c r="A86" s="421" t="s">
        <v>418</v>
      </c>
      <c r="B86" s="421"/>
      <c r="C86" s="135" t="s">
        <v>419</v>
      </c>
    </row>
    <row r="87" spans="1:8" x14ac:dyDescent="0.3">
      <c r="D87" s="135">
        <v>1</v>
      </c>
      <c r="E87" s="337" t="s">
        <v>420</v>
      </c>
    </row>
    <row r="88" spans="1:8" x14ac:dyDescent="0.3">
      <c r="F88" t="s">
        <v>452</v>
      </c>
    </row>
    <row r="89" spans="1:8" x14ac:dyDescent="0.3">
      <c r="G89" t="s">
        <v>421</v>
      </c>
    </row>
    <row r="90" spans="1:8" x14ac:dyDescent="0.3"/>
    <row r="91" spans="1:8" s="12" customFormat="1" ht="25.8" x14ac:dyDescent="0.5">
      <c r="A91" s="339"/>
      <c r="B91" s="422" t="s">
        <v>285</v>
      </c>
      <c r="C91" s="340"/>
      <c r="D91" s="354"/>
    </row>
    <row r="92" spans="1:8" x14ac:dyDescent="0.3">
      <c r="C92" s="135" t="s">
        <v>506</v>
      </c>
    </row>
    <row r="93" spans="1:8" x14ac:dyDescent="0.3">
      <c r="D93" s="135">
        <v>1</v>
      </c>
      <c r="E93" t="s">
        <v>453</v>
      </c>
    </row>
    <row r="94" spans="1:8" x14ac:dyDescent="0.3">
      <c r="F94" t="s">
        <v>454</v>
      </c>
    </row>
    <row r="95" spans="1:8" x14ac:dyDescent="0.3">
      <c r="G95" t="s">
        <v>456</v>
      </c>
    </row>
    <row r="96" spans="1:8" x14ac:dyDescent="0.3">
      <c r="G96" t="s">
        <v>455</v>
      </c>
    </row>
    <row r="97" spans="4:8" x14ac:dyDescent="0.3">
      <c r="G97" t="s">
        <v>457</v>
      </c>
    </row>
    <row r="98" spans="4:8" x14ac:dyDescent="0.3">
      <c r="F98" t="s">
        <v>458</v>
      </c>
    </row>
    <row r="99" spans="4:8" x14ac:dyDescent="0.3">
      <c r="D99" s="135">
        <v>2</v>
      </c>
      <c r="E99" t="s">
        <v>460</v>
      </c>
    </row>
    <row r="100" spans="4:8" x14ac:dyDescent="0.3">
      <c r="F100" t="s">
        <v>459</v>
      </c>
    </row>
    <row r="101" spans="4:8" x14ac:dyDescent="0.3">
      <c r="D101" s="135">
        <v>3</v>
      </c>
      <c r="E101" t="s">
        <v>507</v>
      </c>
    </row>
    <row r="102" spans="4:8" x14ac:dyDescent="0.3">
      <c r="F102" t="s">
        <v>508</v>
      </c>
    </row>
    <row r="103" spans="4:8" x14ac:dyDescent="0.3">
      <c r="F103" t="s">
        <v>509</v>
      </c>
    </row>
    <row r="104" spans="4:8" x14ac:dyDescent="0.3">
      <c r="G104" s="428" t="s">
        <v>510</v>
      </c>
      <c r="H104" t="s">
        <v>511</v>
      </c>
    </row>
    <row r="105" spans="4:8" x14ac:dyDescent="0.3">
      <c r="D105" s="135">
        <v>4</v>
      </c>
      <c r="E105" t="s">
        <v>512</v>
      </c>
      <c r="G105" s="337"/>
    </row>
    <row r="106" spans="4:8" x14ac:dyDescent="0.3">
      <c r="F106" t="s">
        <v>513</v>
      </c>
      <c r="G106" s="337"/>
    </row>
    <row r="107" spans="4:8" x14ac:dyDescent="0.3">
      <c r="D107" s="135">
        <v>5</v>
      </c>
      <c r="E107" t="s">
        <v>523</v>
      </c>
      <c r="G107" s="337"/>
    </row>
    <row r="108" spans="4:8" x14ac:dyDescent="0.3">
      <c r="D108" s="135">
        <v>6</v>
      </c>
      <c r="E108" t="s">
        <v>514</v>
      </c>
      <c r="G108" s="337"/>
    </row>
    <row r="109" spans="4:8" x14ac:dyDescent="0.3">
      <c r="F109" t="s">
        <v>515</v>
      </c>
      <c r="G109" s="337"/>
    </row>
    <row r="110" spans="4:8" x14ac:dyDescent="0.3">
      <c r="G110" s="425" t="s">
        <v>519</v>
      </c>
      <c r="H110" s="421" t="s">
        <v>517</v>
      </c>
    </row>
    <row r="111" spans="4:8" x14ac:dyDescent="0.3">
      <c r="G111" s="425" t="s">
        <v>520</v>
      </c>
      <c r="H111" s="421" t="s">
        <v>518</v>
      </c>
    </row>
    <row r="112" spans="4:8" x14ac:dyDescent="0.3">
      <c r="F112" t="s">
        <v>521</v>
      </c>
      <c r="G112" s="337"/>
      <c r="H112" s="421"/>
    </row>
    <row r="113" spans="2:13" x14ac:dyDescent="0.3">
      <c r="F113" t="s">
        <v>516</v>
      </c>
      <c r="G113" s="337"/>
      <c r="H113" s="421"/>
    </row>
    <row r="114" spans="2:13" x14ac:dyDescent="0.3"/>
    <row r="115" spans="2:13" ht="21" x14ac:dyDescent="0.4">
      <c r="B115" s="422" t="s">
        <v>474</v>
      </c>
    </row>
    <row r="116" spans="2:13" x14ac:dyDescent="0.3">
      <c r="D116" s="135">
        <v>1</v>
      </c>
      <c r="E116" t="s">
        <v>522</v>
      </c>
    </row>
    <row r="117" spans="2:13" x14ac:dyDescent="0.3">
      <c r="E117" s="175"/>
      <c r="F117" s="175"/>
      <c r="G117" s="175"/>
      <c r="H117" s="200" t="s">
        <v>475</v>
      </c>
      <c r="I117" s="200" t="s">
        <v>476</v>
      </c>
      <c r="J117" s="200" t="s">
        <v>477</v>
      </c>
    </row>
    <row r="118" spans="2:13" x14ac:dyDescent="0.3">
      <c r="E118" s="423">
        <f>Summary!B16</f>
        <v>0</v>
      </c>
      <c r="F118" s="423"/>
      <c r="G118" s="423"/>
      <c r="H118" s="423">
        <f>Summary!$E$16</f>
        <v>1000</v>
      </c>
      <c r="I118" s="175" t="s">
        <v>64</v>
      </c>
      <c r="J118" s="175" t="s">
        <v>20</v>
      </c>
    </row>
    <row r="119" spans="2:13" x14ac:dyDescent="0.3">
      <c r="E119" s="423">
        <f>Summary!B15</f>
        <v>0</v>
      </c>
      <c r="F119" s="423"/>
      <c r="G119" s="423"/>
      <c r="H119" s="423">
        <f>Summary!$E$15</f>
        <v>1000</v>
      </c>
      <c r="I119" s="175" t="s">
        <v>64</v>
      </c>
      <c r="J119" s="175" t="s">
        <v>103</v>
      </c>
    </row>
    <row r="120" spans="2:13" x14ac:dyDescent="0.3">
      <c r="E120" s="423">
        <f>Summary!B14</f>
        <v>0</v>
      </c>
      <c r="F120" s="423"/>
      <c r="G120" s="423"/>
      <c r="H120" s="423">
        <f>Summary!$E$14</f>
        <v>541.66666666666663</v>
      </c>
      <c r="I120" s="175" t="s">
        <v>64</v>
      </c>
      <c r="J120" s="175" t="s">
        <v>478</v>
      </c>
    </row>
    <row r="121" spans="2:13" x14ac:dyDescent="0.3">
      <c r="D121" s="135">
        <v>2</v>
      </c>
      <c r="E121" t="s">
        <v>486</v>
      </c>
    </row>
    <row r="122" spans="2:13" x14ac:dyDescent="0.3">
      <c r="F122" t="s">
        <v>482</v>
      </c>
    </row>
    <row r="123" spans="2:13" x14ac:dyDescent="0.3">
      <c r="F123" t="s">
        <v>483</v>
      </c>
    </row>
    <row r="124" spans="2:13" x14ac:dyDescent="0.3">
      <c r="G124" s="135" t="s">
        <v>484</v>
      </c>
      <c r="J124" t="s">
        <v>487</v>
      </c>
    </row>
    <row r="125" spans="2:13" x14ac:dyDescent="0.3">
      <c r="G125" s="135"/>
      <c r="H125" t="s">
        <v>495</v>
      </c>
      <c r="M125" t="s">
        <v>489</v>
      </c>
    </row>
    <row r="126" spans="2:13" x14ac:dyDescent="0.3">
      <c r="G126" s="135"/>
      <c r="H126" t="s">
        <v>496</v>
      </c>
      <c r="M126" t="s">
        <v>488</v>
      </c>
    </row>
    <row r="127" spans="2:13" x14ac:dyDescent="0.3">
      <c r="G127" s="135"/>
      <c r="H127" t="s">
        <v>497</v>
      </c>
      <c r="M127" t="s">
        <v>490</v>
      </c>
    </row>
    <row r="128" spans="2:13" x14ac:dyDescent="0.3">
      <c r="G128" s="135" t="s">
        <v>485</v>
      </c>
      <c r="J128" t="s">
        <v>500</v>
      </c>
    </row>
    <row r="129" spans="1:13" x14ac:dyDescent="0.3">
      <c r="H129" t="s">
        <v>493</v>
      </c>
      <c r="M129" t="s">
        <v>491</v>
      </c>
    </row>
    <row r="130" spans="1:13" x14ac:dyDescent="0.3">
      <c r="H130" t="s">
        <v>494</v>
      </c>
      <c r="M130" t="s">
        <v>492</v>
      </c>
    </row>
    <row r="131" spans="1:13" x14ac:dyDescent="0.3">
      <c r="H131" t="s">
        <v>499</v>
      </c>
      <c r="M131" t="s">
        <v>498</v>
      </c>
    </row>
    <row r="132" spans="1:13" x14ac:dyDescent="0.3">
      <c r="D132" s="135">
        <v>3</v>
      </c>
      <c r="E132" t="s">
        <v>501</v>
      </c>
    </row>
    <row r="133" spans="1:13" x14ac:dyDescent="0.3">
      <c r="F133" t="s">
        <v>503</v>
      </c>
    </row>
    <row r="134" spans="1:13" x14ac:dyDescent="0.3">
      <c r="F134" t="s">
        <v>504</v>
      </c>
    </row>
    <row r="135" spans="1:13" x14ac:dyDescent="0.3">
      <c r="F135" t="s">
        <v>505</v>
      </c>
    </row>
    <row r="136" spans="1:13" x14ac:dyDescent="0.3"/>
    <row r="137" spans="1:13" ht="21" x14ac:dyDescent="0.4">
      <c r="C137" s="422" t="s">
        <v>533</v>
      </c>
      <c r="D137"/>
      <c r="E137" s="135"/>
    </row>
    <row r="138" spans="1:13" x14ac:dyDescent="0.3">
      <c r="A138" s="421" t="s">
        <v>418</v>
      </c>
      <c r="D138"/>
      <c r="E138" s="135">
        <v>1</v>
      </c>
      <c r="F138" t="s">
        <v>225</v>
      </c>
    </row>
    <row r="139" spans="1:13" x14ac:dyDescent="0.3">
      <c r="G139" t="s">
        <v>534</v>
      </c>
    </row>
    <row r="140" spans="1:13" x14ac:dyDescent="0.3">
      <c r="A140" s="421" t="s">
        <v>418</v>
      </c>
      <c r="E140" s="135">
        <v>2</v>
      </c>
      <c r="F140" t="s">
        <v>220</v>
      </c>
    </row>
    <row r="141" spans="1:13" x14ac:dyDescent="0.3">
      <c r="G141" t="s">
        <v>535</v>
      </c>
    </row>
    <row r="142" spans="1:13" x14ac:dyDescent="0.3">
      <c r="A142" s="421" t="s">
        <v>418</v>
      </c>
      <c r="E142" s="135">
        <v>3</v>
      </c>
      <c r="F142" t="s">
        <v>536</v>
      </c>
    </row>
    <row r="143" spans="1:13" x14ac:dyDescent="0.3">
      <c r="G143" t="s">
        <v>537</v>
      </c>
    </row>
    <row r="144" spans="1:13" x14ac:dyDescent="0.3">
      <c r="A144" s="421" t="s">
        <v>418</v>
      </c>
      <c r="E144" s="135">
        <v>4</v>
      </c>
      <c r="F144" t="s">
        <v>538</v>
      </c>
    </row>
    <row r="145" spans="1:7" x14ac:dyDescent="0.3">
      <c r="G145" t="s">
        <v>539</v>
      </c>
    </row>
    <row r="146" spans="1:7" x14ac:dyDescent="0.3">
      <c r="A146" s="421" t="s">
        <v>418</v>
      </c>
      <c r="E146" s="135">
        <v>5</v>
      </c>
      <c r="F146" t="s">
        <v>540</v>
      </c>
    </row>
    <row r="147" spans="1:7" x14ac:dyDescent="0.3">
      <c r="G147" t="s">
        <v>541</v>
      </c>
    </row>
    <row r="148" spans="1:7" x14ac:dyDescent="0.3"/>
  </sheetData>
  <hyperlinks>
    <hyperlink ref="E39" location="Expenses!A1" display="Update Expenses Goals" xr:uid="{92D459E4-F9B4-45F7-86F9-FE7ED972B151}"/>
    <hyperlink ref="E43" location="Saving!A1" display="Input Savings" xr:uid="{A92AD321-7BB6-4AEF-8916-070612D97088}"/>
    <hyperlink ref="E46" location="Debt!A1" display="Input Debt" xr:uid="{7D6D22F3-8A54-476A-A03C-7DEB632337D7}"/>
    <hyperlink ref="E4" r:id="rId1" xr:uid="{421D6337-8BC8-43DD-A86E-92050EC200E6}"/>
    <hyperlink ref="E8" r:id="rId2" xr:uid="{C208590A-85C6-46A5-A5FF-F03E19CCA270}"/>
    <hyperlink ref="E13" r:id="rId3" xr:uid="{DC864A19-C393-4047-8A61-AC081F81B00E}"/>
    <hyperlink ref="E20" r:id="rId4" display="Open investment accounts" xr:uid="{371B1A32-83E4-4AE9-BE10-ABEA683FF4C5}"/>
    <hyperlink ref="G26" r:id="rId5" display="Cash Back: gives you X% cash back on purchases, often varies by spend category. So if you spend a lot on food, get a Capital One Savor One. If you spend a lot on " xr:uid="{9FE4CE07-D2DD-4931-8F69-AC0683817CBA}"/>
    <hyperlink ref="G27" r:id="rId6" xr:uid="{78057736-5728-4B49-B6A2-657C6352716E}"/>
    <hyperlink ref="E24" r:id="rId7" xr:uid="{E430D062-F345-4A84-A830-5E848A2C6F12}"/>
    <hyperlink ref="E51" location="Summary!E4" display="Enter Salary" xr:uid="{B38A9518-5A89-4628-91CE-249821F7F86F}"/>
    <hyperlink ref="E53" location="Summary!I3" display="Enter employer retirement contributions" xr:uid="{22BEBFA1-BF3D-4B97-94E4-A25504D8D2D9}"/>
    <hyperlink ref="E56" location="Summary!E10" display="Input your taxes" xr:uid="{B4966509-7E84-44A0-B3F7-51CB1C190CA2}"/>
    <hyperlink ref="E63" location="Summary!P3:R34" display="Enter 'net worth' amounts" xr:uid="{F1A005FF-8D1C-4C41-9754-BEE63AE6BAAE}"/>
    <hyperlink ref="E70" location="Summary!E13:E15" display="Enter Savings/Investment amounts" xr:uid="{9DD5CE23-E623-4069-8C56-64AD660332D8}"/>
    <hyperlink ref="E83" location="Summary!J2:K4" display="Press &quot;Calculate Monthly Spending Allowance&quot; to see how much you have left unallocated at the end of the month. You can either re-allocate, or need this as an additional buffer for unexpected spend." xr:uid="{9B04E3A0-C57C-4DED-88CE-ECC1E70E5E8D}"/>
    <hyperlink ref="E87" location="Spend!A1" display="Enter credit card spend" xr:uid="{4CF4803C-5661-45BD-8834-7A967C1498A3}"/>
    <hyperlink ref="G104" r:id="rId8" xr:uid="{2B840503-32C2-46E3-8A28-5737389CE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9D32-6AAE-4EC1-B768-6A7C0B736340}">
  <sheetPr codeName="Sheet18">
    <tabColor rgb="FF00B0F0"/>
  </sheetPr>
  <dimension ref="A1:E24"/>
  <sheetViews>
    <sheetView showGridLines="0" zoomScale="70" zoomScaleNormal="70" workbookViewId="0">
      <selection activeCell="S23" sqref="S23"/>
    </sheetView>
  </sheetViews>
  <sheetFormatPr defaultRowHeight="15.6" x14ac:dyDescent="0.3"/>
  <cols>
    <col min="2" max="2" width="3.5" customWidth="1"/>
    <col min="3" max="3" width="2.3984375" customWidth="1"/>
    <col min="4" max="4" width="5.796875" customWidth="1"/>
  </cols>
  <sheetData>
    <row r="1" spans="1:5" s="21" customFormat="1" ht="25.8" x14ac:dyDescent="0.5">
      <c r="A1" s="26" t="s">
        <v>530</v>
      </c>
      <c r="B1" s="27"/>
      <c r="E1" s="21" t="s">
        <v>531</v>
      </c>
    </row>
    <row r="2" spans="1:5" s="4" customFormat="1" ht="7.2" customHeight="1" x14ac:dyDescent="0.3">
      <c r="B2" s="5"/>
    </row>
    <row r="3" spans="1:5" x14ac:dyDescent="0.3">
      <c r="B3" s="135" t="s">
        <v>277</v>
      </c>
    </row>
    <row r="4" spans="1:5" x14ac:dyDescent="0.3">
      <c r="B4" s="135">
        <v>1</v>
      </c>
      <c r="C4" s="337" t="s">
        <v>286</v>
      </c>
    </row>
    <row r="5" spans="1:5" x14ac:dyDescent="0.3">
      <c r="B5" s="135"/>
      <c r="D5" t="s">
        <v>374</v>
      </c>
    </row>
    <row r="6" spans="1:5" x14ac:dyDescent="0.3">
      <c r="B6" s="135"/>
      <c r="D6" t="s">
        <v>375</v>
      </c>
    </row>
    <row r="7" spans="1:5" x14ac:dyDescent="0.3">
      <c r="B7" s="135"/>
      <c r="E7" t="s">
        <v>376</v>
      </c>
    </row>
    <row r="8" spans="1:5" x14ac:dyDescent="0.3">
      <c r="B8" s="135">
        <v>2</v>
      </c>
      <c r="C8" s="337" t="s">
        <v>377</v>
      </c>
    </row>
    <row r="9" spans="1:5" x14ac:dyDescent="0.3">
      <c r="B9" s="135"/>
      <c r="D9" t="s">
        <v>381</v>
      </c>
    </row>
    <row r="10" spans="1:5" x14ac:dyDescent="0.3">
      <c r="B10" s="135"/>
      <c r="E10" t="s">
        <v>383</v>
      </c>
    </row>
    <row r="11" spans="1:5" x14ac:dyDescent="0.3">
      <c r="B11" s="135">
        <v>3</v>
      </c>
      <c r="C11" s="337" t="s">
        <v>384</v>
      </c>
    </row>
    <row r="12" spans="1:5" x14ac:dyDescent="0.3">
      <c r="B12" s="135"/>
      <c r="D12" t="s">
        <v>385</v>
      </c>
    </row>
    <row r="13" spans="1:5" x14ac:dyDescent="0.3">
      <c r="B13" s="135"/>
      <c r="D13" t="s">
        <v>386</v>
      </c>
    </row>
    <row r="14" spans="1:5" x14ac:dyDescent="0.3">
      <c r="B14" s="135"/>
      <c r="E14" t="s">
        <v>388</v>
      </c>
    </row>
    <row r="15" spans="1:5" x14ac:dyDescent="0.3">
      <c r="B15" s="135">
        <v>4</v>
      </c>
      <c r="C15" s="337" t="s">
        <v>420</v>
      </c>
    </row>
    <row r="16" spans="1:5" x14ac:dyDescent="0.3">
      <c r="B16" s="135"/>
      <c r="D16" t="s">
        <v>452</v>
      </c>
    </row>
    <row r="17" spans="2:5" x14ac:dyDescent="0.3">
      <c r="B17" s="135"/>
      <c r="E17" t="s">
        <v>421</v>
      </c>
    </row>
    <row r="18" spans="2:5" x14ac:dyDescent="0.3">
      <c r="B18" s="135">
        <v>5</v>
      </c>
      <c r="C18" s="337" t="s">
        <v>411</v>
      </c>
    </row>
    <row r="19" spans="2:5" x14ac:dyDescent="0.3">
      <c r="B19" s="135"/>
      <c r="D19" t="s">
        <v>412</v>
      </c>
    </row>
    <row r="20" spans="2:5" x14ac:dyDescent="0.3">
      <c r="B20" s="135"/>
      <c r="D20" t="s">
        <v>413</v>
      </c>
    </row>
    <row r="21" spans="2:5" x14ac:dyDescent="0.3">
      <c r="B21" s="135"/>
      <c r="D21" t="s">
        <v>414</v>
      </c>
    </row>
    <row r="22" spans="2:5" x14ac:dyDescent="0.3">
      <c r="B22" s="135"/>
      <c r="D22" t="s">
        <v>415</v>
      </c>
    </row>
    <row r="23" spans="2:5" x14ac:dyDescent="0.3">
      <c r="B23" s="135"/>
      <c r="D23" t="s">
        <v>416</v>
      </c>
    </row>
    <row r="24" spans="2:5" x14ac:dyDescent="0.3">
      <c r="B24" s="135"/>
      <c r="E24" t="s">
        <v>417</v>
      </c>
    </row>
  </sheetData>
  <hyperlinks>
    <hyperlink ref="C4" location="Expenses!A1" display="Update Expenses Goals" xr:uid="{C59C16A2-FF3D-42BE-A5E0-B9E010EC0CC9}"/>
    <hyperlink ref="C8" location="Saving!A1" display="Input Savings" xr:uid="{E9FDFF18-3220-4E2E-BDCA-2018B7D866D2}"/>
    <hyperlink ref="C11" location="Debt!A1" display="Input Debt" xr:uid="{AC5ABFFB-997D-4445-B613-51A5CC6AEDA9}"/>
    <hyperlink ref="C18" location="Summary!P3:R34" display="Enter 'net worth' amounts" xr:uid="{985344CC-8BA0-42F6-9406-AA8EB458F4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ACAB-0611-DB41-9EA7-F29062E2A319}">
  <sheetPr codeName="Sheet1">
    <tabColor rgb="FF002060"/>
    <pageSetUpPr autoPageBreaks="0"/>
  </sheetPr>
  <dimension ref="A1:AR54"/>
  <sheetViews>
    <sheetView showGridLines="0" tabSelected="1" zoomScale="70" zoomScaleNormal="70" workbookViewId="0">
      <selection activeCell="E2" sqref="E2"/>
    </sheetView>
  </sheetViews>
  <sheetFormatPr defaultColWidth="0" defaultRowHeight="15.6" x14ac:dyDescent="0.3"/>
  <cols>
    <col min="1" max="1" width="3.19921875" style="4" customWidth="1"/>
    <col min="2" max="2" width="4.59765625" style="5" customWidth="1"/>
    <col min="3" max="4" width="12.19921875" style="4" customWidth="1"/>
    <col min="5" max="5" width="13.59765625" style="4" customWidth="1"/>
    <col min="6" max="6" width="10.296875" style="4" customWidth="1"/>
    <col min="7" max="7" width="2.3984375" style="4" customWidth="1"/>
    <col min="8" max="8" width="13.09765625" style="4" customWidth="1"/>
    <col min="9" max="9" width="11.3984375" style="4" customWidth="1"/>
    <col min="10" max="10" width="4.5" style="4" customWidth="1"/>
    <col min="11" max="11" width="21.796875" style="4" customWidth="1"/>
    <col min="12" max="12" width="19.09765625" style="4" customWidth="1"/>
    <col min="13" max="13" width="1.69921875" style="171" customWidth="1"/>
    <col min="14" max="14" width="16.59765625" style="4" customWidth="1"/>
    <col min="15" max="15" width="1.8984375" style="4" customWidth="1"/>
    <col min="16" max="16" width="10.5" style="4" customWidth="1"/>
    <col min="17" max="17" width="30" style="4" customWidth="1"/>
    <col min="18" max="18" width="14.8984375" style="4" customWidth="1"/>
    <col min="19" max="19" width="1.8984375" style="4" customWidth="1"/>
    <col min="20" max="20" width="16" style="4" customWidth="1"/>
    <col min="21" max="34" width="11.19921875" style="4" customWidth="1"/>
    <col min="35" max="35" width="4.09765625" style="4" customWidth="1"/>
    <col min="36" max="36" width="11.19921875" style="4" hidden="1" customWidth="1"/>
    <col min="37" max="37" width="13.09765625" style="4" hidden="1" customWidth="1"/>
    <col min="38" max="38" width="14.5" style="4" hidden="1" customWidth="1"/>
    <col min="39" max="16384" width="11.19921875" style="4" hidden="1"/>
  </cols>
  <sheetData>
    <row r="1" spans="1:44" s="21" customFormat="1" ht="25.8" x14ac:dyDescent="0.5">
      <c r="A1" s="26" t="s">
        <v>1</v>
      </c>
      <c r="B1" s="27"/>
      <c r="D1" s="21" t="s">
        <v>527</v>
      </c>
      <c r="L1" s="544">
        <f ca="1">IF(Saving!O1&gt;EDATE(TODAY(),6),1,0)</f>
        <v>0</v>
      </c>
      <c r="M1" s="544"/>
      <c r="N1" s="544"/>
    </row>
    <row r="2" spans="1:44" ht="7.2" customHeight="1" thickBot="1" x14ac:dyDescent="0.35"/>
    <row r="3" spans="1:44" x14ac:dyDescent="0.3">
      <c r="B3" s="82" t="s">
        <v>0</v>
      </c>
      <c r="C3" s="83"/>
      <c r="D3" s="83"/>
      <c r="E3" s="84"/>
      <c r="F3" s="81"/>
      <c r="M3" s="392"/>
      <c r="N3" s="413" t="s">
        <v>134</v>
      </c>
      <c r="P3" s="82" t="s">
        <v>63</v>
      </c>
      <c r="Q3" s="89"/>
      <c r="R3" s="358">
        <f>SUM(R4:R7)</f>
        <v>-69700</v>
      </c>
      <c r="T3" s="157" t="s">
        <v>131</v>
      </c>
    </row>
    <row r="4" spans="1:44" x14ac:dyDescent="0.3">
      <c r="B4" s="11"/>
      <c r="C4" s="12" t="s">
        <v>14</v>
      </c>
      <c r="D4" s="12"/>
      <c r="E4" s="432">
        <v>100000</v>
      </c>
      <c r="F4" s="86">
        <f>E4/$E$6</f>
        <v>1</v>
      </c>
      <c r="M4" s="177"/>
      <c r="N4" s="412">
        <f>E27+SUMIFS(Expenses!$E$5:$E$48,Expenses!$G$5:$G$48,"Yes")+E24+E23</f>
        <v>3772.3086750631574</v>
      </c>
      <c r="P4" s="545" t="s">
        <v>305</v>
      </c>
      <c r="Q4" s="546"/>
      <c r="R4" s="365">
        <f>SUM(R8,R11)+SUMIFS($R$27:$R$37,$P$27:$P$37,P4)</f>
        <v>23000</v>
      </c>
      <c r="T4" s="411" t="s">
        <v>130</v>
      </c>
      <c r="AJ4" s="393"/>
      <c r="AK4" s="394"/>
      <c r="AL4" s="394"/>
      <c r="AM4" s="394"/>
      <c r="AN4" s="393"/>
      <c r="AO4" s="393"/>
      <c r="AP4" s="393"/>
      <c r="AQ4" s="393"/>
      <c r="AR4" s="393"/>
    </row>
    <row r="5" spans="1:44" x14ac:dyDescent="0.3">
      <c r="B5" s="11"/>
      <c r="C5" s="338" t="s">
        <v>282</v>
      </c>
      <c r="D5" s="12"/>
      <c r="E5" s="432">
        <v>0</v>
      </c>
      <c r="F5" s="86">
        <f>E5/$E$6</f>
        <v>0</v>
      </c>
      <c r="H5" s="88"/>
      <c r="I5" s="88"/>
      <c r="P5" s="545" t="s">
        <v>15</v>
      </c>
      <c r="Q5" s="546"/>
      <c r="R5" s="365">
        <f>R14+SUMIFS($R$27:$R$37,$P$27:$P$37,P5)</f>
        <v>2500</v>
      </c>
      <c r="T5" s="431" t="s">
        <v>129</v>
      </c>
      <c r="AJ5" s="393"/>
      <c r="AN5" s="393"/>
      <c r="AO5" s="393"/>
      <c r="AP5" s="393"/>
      <c r="AQ5" s="393"/>
      <c r="AR5" s="393"/>
    </row>
    <row r="6" spans="1:44" ht="16.2" thickBot="1" x14ac:dyDescent="0.35">
      <c r="B6" s="14"/>
      <c r="C6" s="430" t="s">
        <v>113</v>
      </c>
      <c r="D6" s="15"/>
      <c r="E6" s="429">
        <f>SUM(E4:E5)</f>
        <v>100000</v>
      </c>
      <c r="F6" s="85"/>
      <c r="I6" s="22"/>
      <c r="P6" s="545" t="s">
        <v>66</v>
      </c>
      <c r="Q6" s="546"/>
      <c r="R6" s="365">
        <f>R17+SUMIFS($R$27:$R$37,$P$27:$P$37,P6)</f>
        <v>5000</v>
      </c>
      <c r="T6" s="410" t="s">
        <v>372</v>
      </c>
      <c r="AJ6" s="393"/>
      <c r="AL6" s="4" t="s">
        <v>18</v>
      </c>
      <c r="AM6" s="393"/>
      <c r="AN6" s="393"/>
      <c r="AO6" s="393"/>
      <c r="AP6" s="393"/>
      <c r="AQ6" s="393"/>
      <c r="AR6" s="393"/>
    </row>
    <row r="7" spans="1:44" ht="15.6" customHeight="1" x14ac:dyDescent="0.3">
      <c r="B7" s="82" t="s">
        <v>5</v>
      </c>
      <c r="C7" s="83"/>
      <c r="D7" s="83"/>
      <c r="E7" s="84">
        <f>SUM(E4:E5)/12</f>
        <v>8333.3333333333339</v>
      </c>
      <c r="F7" s="90" t="s">
        <v>2</v>
      </c>
      <c r="P7" s="547" t="s">
        <v>292</v>
      </c>
      <c r="Q7" s="548"/>
      <c r="R7" s="369">
        <f>R23+SUMIFS($R$27:$R$37,$P$27:$P$37,P7)</f>
        <v>-100200</v>
      </c>
      <c r="AJ7" s="393"/>
      <c r="AL7" s="4" t="s">
        <v>28</v>
      </c>
      <c r="AM7" s="393"/>
      <c r="AN7" s="393"/>
      <c r="AO7" s="393"/>
      <c r="AP7" s="393"/>
      <c r="AQ7" s="393"/>
      <c r="AR7" s="393"/>
    </row>
    <row r="8" spans="1:44" ht="16.2" customHeight="1" x14ac:dyDescent="0.3">
      <c r="B8" s="11"/>
      <c r="C8" s="12" t="s">
        <v>306</v>
      </c>
      <c r="D8" s="12"/>
      <c r="E8" s="31">
        <f>F35*E7</f>
        <v>250</v>
      </c>
      <c r="F8" s="86">
        <f t="shared" ref="F8:F9" si="0">E8/$E$7</f>
        <v>0.03</v>
      </c>
      <c r="P8" s="341" t="s">
        <v>64</v>
      </c>
      <c r="Q8" s="65"/>
      <c r="R8" s="93">
        <f>SUM(R9:R10)</f>
        <v>0</v>
      </c>
      <c r="AJ8" s="393"/>
      <c r="AM8" s="393"/>
      <c r="AN8" s="393"/>
      <c r="AO8" s="393"/>
      <c r="AP8" s="393"/>
      <c r="AQ8" s="393"/>
      <c r="AR8" s="393"/>
    </row>
    <row r="9" spans="1:44" x14ac:dyDescent="0.3">
      <c r="B9" s="11"/>
      <c r="C9" s="12" t="s">
        <v>543</v>
      </c>
      <c r="D9" s="12"/>
      <c r="E9" s="489">
        <f ca="1">Tax!C5/12</f>
        <v>1137.1433333333332</v>
      </c>
      <c r="F9" s="86">
        <f t="shared" ca="1" si="0"/>
        <v>0.13645719999999997</v>
      </c>
      <c r="G9" s="7"/>
      <c r="P9" s="92"/>
      <c r="Q9" s="65" t="s">
        <v>288</v>
      </c>
      <c r="R9" s="437">
        <v>0</v>
      </c>
      <c r="AJ9" s="393"/>
      <c r="AK9" s="393"/>
      <c r="AL9" s="396"/>
      <c r="AM9" s="393"/>
      <c r="AN9" s="393"/>
      <c r="AO9" s="393"/>
      <c r="AP9" s="393"/>
      <c r="AQ9" s="393"/>
      <c r="AR9" s="393"/>
    </row>
    <row r="10" spans="1:44" x14ac:dyDescent="0.3">
      <c r="B10" s="11"/>
      <c r="C10" s="12" t="s">
        <v>609</v>
      </c>
      <c r="D10" s="12"/>
      <c r="E10" s="489">
        <f>Tax!C6/12</f>
        <v>709.41075000000001</v>
      </c>
      <c r="F10" s="41"/>
      <c r="P10" s="342"/>
      <c r="Q10" s="2" t="s">
        <v>289</v>
      </c>
      <c r="R10" s="438">
        <v>0</v>
      </c>
      <c r="AJ10" s="393"/>
      <c r="AM10" s="393"/>
      <c r="AN10" s="393"/>
      <c r="AO10" s="393"/>
      <c r="AP10" s="393"/>
      <c r="AQ10" s="393"/>
      <c r="AR10" s="393"/>
    </row>
    <row r="11" spans="1:44" x14ac:dyDescent="0.3">
      <c r="B11" s="11"/>
      <c r="C11" s="433" t="s">
        <v>373</v>
      </c>
      <c r="D11" s="434"/>
      <c r="E11" s="432">
        <v>0</v>
      </c>
      <c r="F11" s="86">
        <f t="shared" ref="F11:F17" si="1">E11/$E$7</f>
        <v>0</v>
      </c>
      <c r="P11" s="341" t="s">
        <v>20</v>
      </c>
      <c r="Q11" s="65"/>
      <c r="R11" s="93">
        <f>SUM(R12:R13)</f>
        <v>20000</v>
      </c>
      <c r="AJ11" s="393"/>
      <c r="AM11" s="393"/>
      <c r="AN11" s="393"/>
      <c r="AO11" s="393"/>
      <c r="AP11" s="393"/>
      <c r="AQ11" s="393"/>
      <c r="AR11" s="393"/>
    </row>
    <row r="12" spans="1:44" x14ac:dyDescent="0.3">
      <c r="B12" s="11"/>
      <c r="C12" s="12" t="s">
        <v>147</v>
      </c>
      <c r="D12" s="12"/>
      <c r="E12" s="31">
        <f>F36*E4/12</f>
        <v>0</v>
      </c>
      <c r="F12" s="86">
        <f t="shared" si="1"/>
        <v>0</v>
      </c>
      <c r="P12" s="92"/>
      <c r="Q12" s="65" t="s">
        <v>290</v>
      </c>
      <c r="R12" s="437">
        <v>10000</v>
      </c>
      <c r="AJ12" s="393"/>
      <c r="AM12" s="393"/>
      <c r="AN12" s="393"/>
      <c r="AO12" s="393"/>
      <c r="AP12" s="393"/>
      <c r="AQ12" s="393"/>
      <c r="AR12" s="393"/>
    </row>
    <row r="13" spans="1:44" x14ac:dyDescent="0.3">
      <c r="B13" s="11"/>
      <c r="C13" s="12" t="s">
        <v>371</v>
      </c>
      <c r="D13" s="12"/>
      <c r="E13" s="418">
        <f>SUMIFS(DebtTbl[Estimated Payment],DebtTbl[Repayment In Progress],"Yes")</f>
        <v>632.22155817747057</v>
      </c>
      <c r="F13" s="86">
        <f t="shared" si="1"/>
        <v>7.5866586981296461E-2</v>
      </c>
      <c r="G13" s="7"/>
      <c r="P13" s="343"/>
      <c r="Q13" s="2" t="s">
        <v>291</v>
      </c>
      <c r="R13" s="438">
        <v>10000</v>
      </c>
      <c r="AJ13" s="393"/>
      <c r="AM13" s="393"/>
      <c r="AN13" s="393"/>
      <c r="AO13" s="393"/>
      <c r="AP13" s="393"/>
      <c r="AQ13" s="393"/>
      <c r="AR13" s="393"/>
    </row>
    <row r="14" spans="1:44" ht="16.2" customHeight="1" x14ac:dyDescent="0.3">
      <c r="B14" s="11"/>
      <c r="C14" s="12" t="str">
        <f>Q20</f>
        <v>Roth/Traditional IRA</v>
      </c>
      <c r="D14" s="12"/>
      <c r="E14" s="432">
        <f>6500/12</f>
        <v>541.66666666666663</v>
      </c>
      <c r="F14" s="86">
        <f t="shared" si="1"/>
        <v>6.4999999999999988E-2</v>
      </c>
      <c r="G14" s="7"/>
      <c r="P14" s="341" t="s">
        <v>15</v>
      </c>
      <c r="Q14" s="65"/>
      <c r="R14" s="93">
        <f>SUM(R15:R16)</f>
        <v>2500</v>
      </c>
      <c r="AJ14" s="393"/>
      <c r="AM14" s="393"/>
      <c r="AN14" s="393"/>
      <c r="AO14" s="393"/>
      <c r="AP14" s="393"/>
      <c r="AQ14" s="393"/>
      <c r="AR14" s="393"/>
    </row>
    <row r="15" spans="1:44" x14ac:dyDescent="0.3">
      <c r="B15" s="11"/>
      <c r="C15" s="12" t="str">
        <f>Q12</f>
        <v>Savings Account 1</v>
      </c>
      <c r="D15" s="12"/>
      <c r="E15" s="432">
        <v>1000</v>
      </c>
      <c r="F15" s="86">
        <f t="shared" si="1"/>
        <v>0.12</v>
      </c>
      <c r="G15" s="7"/>
      <c r="K15" s="6"/>
      <c r="P15" s="92"/>
      <c r="Q15" s="65" t="s">
        <v>279</v>
      </c>
      <c r="R15" s="437">
        <v>2500</v>
      </c>
      <c r="AJ15" s="393"/>
      <c r="AM15" s="393"/>
      <c r="AN15" s="393"/>
      <c r="AO15" s="393"/>
      <c r="AP15" s="393"/>
      <c r="AQ15" s="393"/>
      <c r="AR15" s="393"/>
    </row>
    <row r="16" spans="1:44" x14ac:dyDescent="0.3">
      <c r="B16" s="11"/>
      <c r="C16" s="12" t="str">
        <f>Q15</f>
        <v>Investment Acct 1</v>
      </c>
      <c r="D16" s="12"/>
      <c r="E16" s="432">
        <v>1000</v>
      </c>
      <c r="F16" s="86">
        <f t="shared" si="1"/>
        <v>0.12</v>
      </c>
      <c r="G16" s="7"/>
      <c r="K16" s="6"/>
      <c r="P16" s="343"/>
      <c r="Q16" s="2" t="s">
        <v>280</v>
      </c>
      <c r="R16" s="438">
        <v>0</v>
      </c>
      <c r="AJ16" s="393"/>
      <c r="AM16" s="393"/>
      <c r="AN16" s="393"/>
      <c r="AO16" s="393"/>
      <c r="AP16" s="393"/>
      <c r="AQ16" s="393"/>
      <c r="AR16" s="393"/>
    </row>
    <row r="17" spans="2:44" x14ac:dyDescent="0.3">
      <c r="B17" s="11"/>
      <c r="C17" s="433" t="s">
        <v>619</v>
      </c>
      <c r="D17" s="433"/>
      <c r="E17" s="432">
        <v>0</v>
      </c>
      <c r="F17" s="86">
        <f t="shared" si="1"/>
        <v>0</v>
      </c>
      <c r="G17" s="7"/>
      <c r="K17" s="6"/>
      <c r="P17" s="341" t="s">
        <v>66</v>
      </c>
      <c r="Q17" s="65"/>
      <c r="R17" s="93">
        <f>SUM(R18:R22)</f>
        <v>5000</v>
      </c>
      <c r="AJ17" s="393"/>
      <c r="AM17" s="393"/>
      <c r="AN17" s="393"/>
      <c r="AO17" s="393"/>
      <c r="AP17" s="393"/>
      <c r="AQ17" s="393"/>
      <c r="AR17" s="393"/>
    </row>
    <row r="18" spans="2:44" x14ac:dyDescent="0.3">
      <c r="B18" s="11"/>
      <c r="C18" s="433" t="s">
        <v>620</v>
      </c>
      <c r="D18" s="434"/>
      <c r="E18" s="432">
        <v>0</v>
      </c>
      <c r="F18" s="41"/>
      <c r="G18" s="7"/>
      <c r="K18" s="6"/>
      <c r="P18" s="36"/>
      <c r="Q18" s="12" t="s">
        <v>306</v>
      </c>
      <c r="R18" s="437">
        <v>1000</v>
      </c>
      <c r="AJ18" s="393"/>
      <c r="AM18" s="393"/>
      <c r="AN18" s="393"/>
      <c r="AO18" s="393"/>
      <c r="AP18" s="393"/>
      <c r="AQ18" s="393"/>
      <c r="AR18" s="393"/>
    </row>
    <row r="19" spans="2:44" ht="15" customHeight="1" x14ac:dyDescent="0.3">
      <c r="B19" s="11"/>
      <c r="C19" s="433" t="s">
        <v>621</v>
      </c>
      <c r="D19" s="434"/>
      <c r="E19" s="432">
        <v>0</v>
      </c>
      <c r="F19" s="41"/>
      <c r="K19" s="6"/>
      <c r="P19" s="36"/>
      <c r="Q19" s="12" t="s">
        <v>147</v>
      </c>
      <c r="R19" s="437">
        <v>1000</v>
      </c>
      <c r="AJ19" s="393"/>
      <c r="AM19" s="393"/>
      <c r="AN19" s="393"/>
      <c r="AO19" s="393"/>
      <c r="AP19" s="393"/>
      <c r="AQ19" s="393"/>
      <c r="AR19" s="393"/>
    </row>
    <row r="20" spans="2:44" x14ac:dyDescent="0.3">
      <c r="B20" s="11"/>
      <c r="C20" s="433" t="s">
        <v>622</v>
      </c>
      <c r="D20" s="434"/>
      <c r="E20" s="432">
        <v>0</v>
      </c>
      <c r="F20" s="41"/>
      <c r="G20" s="7"/>
      <c r="K20" s="6"/>
      <c r="P20" s="36"/>
      <c r="Q20" s="12" t="s">
        <v>624</v>
      </c>
      <c r="R20" s="437">
        <v>1000</v>
      </c>
    </row>
    <row r="21" spans="2:44" x14ac:dyDescent="0.3">
      <c r="B21" s="11"/>
      <c r="C21" s="433" t="s">
        <v>623</v>
      </c>
      <c r="D21" s="434"/>
      <c r="E21" s="432">
        <v>0</v>
      </c>
      <c r="F21" s="41"/>
      <c r="G21" s="7"/>
      <c r="K21" s="6"/>
      <c r="P21" s="36"/>
      <c r="Q21" s="65" t="s">
        <v>281</v>
      </c>
      <c r="R21" s="437">
        <v>1000</v>
      </c>
    </row>
    <row r="22" spans="2:44" ht="15.75" customHeight="1" x14ac:dyDescent="0.3">
      <c r="B22" s="11"/>
      <c r="C22" s="19" t="s">
        <v>59</v>
      </c>
      <c r="D22" s="12"/>
      <c r="E22" s="13">
        <v>0</v>
      </c>
      <c r="F22" s="86"/>
      <c r="G22" s="7"/>
      <c r="K22"/>
      <c r="L22" s="12" t="str">
        <f>P4</f>
        <v>Cash</v>
      </c>
      <c r="M22" s="395">
        <f>R4</f>
        <v>23000</v>
      </c>
      <c r="N22"/>
      <c r="P22" s="342"/>
      <c r="Q22" s="2" t="s">
        <v>304</v>
      </c>
      <c r="R22" s="438">
        <v>1000</v>
      </c>
    </row>
    <row r="23" spans="2:44" x14ac:dyDescent="0.3">
      <c r="B23" s="11"/>
      <c r="C23" s="409" t="str">
        <f>Saving!B3</f>
        <v>Recurring Purchases</v>
      </c>
      <c r="D23" s="12"/>
      <c r="E23" s="31">
        <f>Saving!O36</f>
        <v>0</v>
      </c>
      <c r="F23" s="86">
        <f>E23/$E$7</f>
        <v>0</v>
      </c>
      <c r="G23" s="7"/>
      <c r="L23" s="12" t="str">
        <f>P5</f>
        <v>Investments</v>
      </c>
      <c r="M23" s="395">
        <f>R5</f>
        <v>2500</v>
      </c>
      <c r="P23" s="341" t="s">
        <v>292</v>
      </c>
      <c r="Q23" s="65"/>
      <c r="R23" s="93">
        <f>SUM(R24:R25)</f>
        <v>-98200</v>
      </c>
    </row>
    <row r="24" spans="2:44" x14ac:dyDescent="0.3">
      <c r="B24" s="11"/>
      <c r="C24" s="409" t="str">
        <f>Saving!J3</f>
        <v>One-Time Purchases</v>
      </c>
      <c r="D24" s="12"/>
      <c r="E24" s="31">
        <f>Saving!G36</f>
        <v>0</v>
      </c>
      <c r="F24" s="86">
        <f>E24/$E$7</f>
        <v>0</v>
      </c>
      <c r="G24" s="7"/>
      <c r="L24" s="12" t="str">
        <f>P6</f>
        <v>Retirement</v>
      </c>
      <c r="M24" s="395">
        <f>R6</f>
        <v>5000</v>
      </c>
      <c r="P24" s="341"/>
      <c r="Q24" s="103" t="s">
        <v>295</v>
      </c>
      <c r="R24" s="356">
        <f>-DebtTbl[[#Totals],[Principal]]</f>
        <v>-97000</v>
      </c>
    </row>
    <row r="25" spans="2:44" ht="15" customHeight="1" x14ac:dyDescent="0.3">
      <c r="B25" s="11"/>
      <c r="C25" s="409" t="s">
        <v>368</v>
      </c>
      <c r="D25" s="12"/>
      <c r="E25" s="31">
        <f>Expenses!E36</f>
        <v>1200</v>
      </c>
      <c r="F25" s="86">
        <f>E25/$E$7</f>
        <v>0.14399999999999999</v>
      </c>
      <c r="G25" s="171"/>
      <c r="L25" s="12" t="str">
        <f>P7</f>
        <v>Debt</v>
      </c>
      <c r="M25" s="395">
        <f>R7</f>
        <v>-100200</v>
      </c>
      <c r="P25" s="91"/>
      <c r="Q25" s="2" t="s">
        <v>296</v>
      </c>
      <c r="R25" s="357">
        <f>-DebtTbl[[#Totals],[Interest]]</f>
        <v>-1200</v>
      </c>
    </row>
    <row r="26" spans="2:44" x14ac:dyDescent="0.3">
      <c r="B26" s="11"/>
      <c r="C26" s="409" t="s">
        <v>369</v>
      </c>
      <c r="D26" s="12"/>
      <c r="E26" s="31">
        <f>Expenses!L36</f>
        <v>0</v>
      </c>
      <c r="F26" s="86">
        <f>E26/$E$7</f>
        <v>0</v>
      </c>
      <c r="P26" s="341" t="s">
        <v>65</v>
      </c>
      <c r="Q26" s="65"/>
      <c r="R26" s="93">
        <f>SUM(R27:R37)</f>
        <v>1000</v>
      </c>
    </row>
    <row r="27" spans="2:44" x14ac:dyDescent="0.3">
      <c r="B27" s="367"/>
      <c r="C27" s="21" t="s">
        <v>370</v>
      </c>
      <c r="D27" s="21"/>
      <c r="E27" s="407">
        <v>2572.3086750631574</v>
      </c>
      <c r="F27" s="87">
        <f>E27/$E$7</f>
        <v>0.30867704100757887</v>
      </c>
      <c r="P27" s="439" t="s">
        <v>292</v>
      </c>
      <c r="Q27" s="433" t="s">
        <v>302</v>
      </c>
      <c r="R27" s="437">
        <v>-1000</v>
      </c>
      <c r="T27" s="9"/>
    </row>
    <row r="28" spans="2:44" ht="16.2" thickBot="1" x14ac:dyDescent="0.35">
      <c r="B28" s="366"/>
      <c r="C28" s="15"/>
      <c r="D28" s="15"/>
      <c r="E28" s="371">
        <f ca="1">SUM(E8:E27)</f>
        <v>9042.7509832406286</v>
      </c>
      <c r="F28" s="370">
        <f ca="1">SUM(F8:F27)</f>
        <v>1.0000008279888752</v>
      </c>
      <c r="P28" s="439" t="s">
        <v>292</v>
      </c>
      <c r="Q28" s="433" t="s">
        <v>303</v>
      </c>
      <c r="R28" s="437">
        <v>-1000</v>
      </c>
    </row>
    <row r="29" spans="2:44" x14ac:dyDescent="0.3">
      <c r="P29" s="439" t="s">
        <v>305</v>
      </c>
      <c r="Q29" s="433" t="s">
        <v>132</v>
      </c>
      <c r="R29" s="437">
        <v>3000</v>
      </c>
    </row>
    <row r="30" spans="2:44" ht="16.2" thickBot="1" x14ac:dyDescent="0.35">
      <c r="P30" s="439" t="s">
        <v>15</v>
      </c>
      <c r="Q30" s="440" t="s">
        <v>529</v>
      </c>
      <c r="R30" s="437">
        <v>0</v>
      </c>
    </row>
    <row r="31" spans="2:44" x14ac:dyDescent="0.3">
      <c r="B31" s="507" t="s">
        <v>618</v>
      </c>
      <c r="C31" s="508"/>
      <c r="D31" s="508"/>
      <c r="E31" s="508"/>
      <c r="F31" s="509"/>
      <c r="P31" s="439" t="s">
        <v>305</v>
      </c>
      <c r="Q31" s="433" t="s">
        <v>528</v>
      </c>
      <c r="R31" s="437">
        <v>0</v>
      </c>
      <c r="AK31" s="171"/>
      <c r="AL31" s="171"/>
    </row>
    <row r="32" spans="2:44" x14ac:dyDescent="0.3">
      <c r="B32" s="510" t="s">
        <v>550</v>
      </c>
      <c r="C32" s="12"/>
      <c r="D32" s="12"/>
      <c r="E32" s="12"/>
      <c r="F32" s="511" t="s">
        <v>556</v>
      </c>
      <c r="P32" s="439"/>
      <c r="Q32" s="433" t="s">
        <v>65</v>
      </c>
      <c r="R32" s="437">
        <v>0</v>
      </c>
    </row>
    <row r="33" spans="1:38" x14ac:dyDescent="0.3">
      <c r="B33" s="516" t="s">
        <v>551</v>
      </c>
      <c r="C33" s="21"/>
      <c r="D33" s="21"/>
      <c r="E33" s="21"/>
      <c r="F33" s="517" t="s">
        <v>601</v>
      </c>
      <c r="O33"/>
      <c r="P33" s="439"/>
      <c r="Q33" s="433" t="s">
        <v>65</v>
      </c>
      <c r="R33" s="437">
        <v>0</v>
      </c>
    </row>
    <row r="34" spans="1:38" x14ac:dyDescent="0.3">
      <c r="A34" s="12"/>
      <c r="B34" s="11" t="s">
        <v>633</v>
      </c>
      <c r="C34" s="12"/>
      <c r="D34" s="12"/>
      <c r="E34" s="12"/>
      <c r="F34" s="41"/>
      <c r="O34"/>
      <c r="P34" s="439"/>
      <c r="Q34" s="433" t="s">
        <v>65</v>
      </c>
      <c r="R34" s="437">
        <v>0</v>
      </c>
    </row>
    <row r="35" spans="1:38" x14ac:dyDescent="0.3">
      <c r="A35" s="12"/>
      <c r="B35" s="512" t="s">
        <v>146</v>
      </c>
      <c r="C35" s="12"/>
      <c r="D35" s="12"/>
      <c r="E35" s="12"/>
      <c r="F35" s="513">
        <v>0.03</v>
      </c>
      <c r="O35"/>
      <c r="P35" s="439"/>
      <c r="Q35" s="433" t="s">
        <v>65</v>
      </c>
      <c r="R35" s="437">
        <v>0</v>
      </c>
    </row>
    <row r="36" spans="1:38" ht="16.2" thickBot="1" x14ac:dyDescent="0.35">
      <c r="A36" s="12"/>
      <c r="B36" s="514" t="s">
        <v>145</v>
      </c>
      <c r="C36" s="15"/>
      <c r="D36" s="15"/>
      <c r="E36" s="15"/>
      <c r="F36" s="515">
        <v>0</v>
      </c>
      <c r="O36"/>
      <c r="P36" s="439"/>
      <c r="Q36" s="433" t="s">
        <v>65</v>
      </c>
      <c r="R36" s="437">
        <v>0</v>
      </c>
    </row>
    <row r="37" spans="1:38" ht="16.2" thickBot="1" x14ac:dyDescent="0.35">
      <c r="A37" s="12"/>
      <c r="B37" s="354"/>
      <c r="C37" s="12"/>
      <c r="D37" s="12"/>
      <c r="E37" s="12"/>
      <c r="F37" s="12"/>
      <c r="O37"/>
      <c r="P37" s="441"/>
      <c r="Q37" s="442" t="s">
        <v>65</v>
      </c>
      <c r="R37" s="443">
        <v>0</v>
      </c>
    </row>
    <row r="38" spans="1:38" x14ac:dyDescent="0.3">
      <c r="A38" s="12"/>
      <c r="B38" s="354"/>
      <c r="C38" s="12"/>
      <c r="D38" s="12"/>
      <c r="E38" s="12"/>
      <c r="F38" s="12"/>
      <c r="O38"/>
    </row>
    <row r="39" spans="1:38" ht="21" x14ac:dyDescent="0.4">
      <c r="B39" s="95"/>
      <c r="D39" s="8"/>
      <c r="E39" s="8"/>
      <c r="F39" s="8"/>
      <c r="O39"/>
    </row>
    <row r="40" spans="1:38" x14ac:dyDescent="0.3">
      <c r="B40" s="176"/>
      <c r="C40" s="171"/>
      <c r="D40" s="171"/>
      <c r="E40" s="182"/>
      <c r="F40" s="171"/>
      <c r="H40" s="171"/>
      <c r="I40" s="171"/>
      <c r="K40"/>
      <c r="L40"/>
      <c r="N40"/>
      <c r="O40"/>
    </row>
    <row r="41" spans="1:38" s="171" customFormat="1" ht="16.2" customHeight="1" x14ac:dyDescent="0.3">
      <c r="H41" s="4"/>
      <c r="I41" s="4"/>
      <c r="AK41" s="4"/>
      <c r="AL41" s="4"/>
    </row>
    <row r="43" spans="1:38" ht="12" customHeight="1" x14ac:dyDescent="0.3"/>
    <row r="47" spans="1:38" x14ac:dyDescent="0.3">
      <c r="I47" s="161"/>
    </row>
    <row r="54" spans="5:5" x14ac:dyDescent="0.3">
      <c r="E54" s="181"/>
    </row>
  </sheetData>
  <mergeCells count="5">
    <mergeCell ref="L1:N1"/>
    <mergeCell ref="P4:Q4"/>
    <mergeCell ref="P5:Q5"/>
    <mergeCell ref="P6:Q6"/>
    <mergeCell ref="P7:Q7"/>
  </mergeCells>
  <conditionalFormatting sqref="L1:N1">
    <cfRule type="cellIs" dxfId="77" priority="13" operator="equal">
      <formula>1</formula>
    </cfRule>
  </conditionalFormatting>
  <dataValidations count="2">
    <dataValidation type="list" allowBlank="1" showInputMessage="1" showErrorMessage="1" sqref="P27:P37" xr:uid="{8FC58E24-4B98-4F23-B2D8-23256C54C2A6}">
      <formula1>$P$4:$P$7</formula1>
    </dataValidation>
    <dataValidation type="list" allowBlank="1" showInputMessage="1" showErrorMessage="1" sqref="F33" xr:uid="{E11A48BE-379C-4CA2-9F57-C4C1CD29F473}">
      <formula1>$R$7:$R$10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SpendCalc_v6">
                <anchor moveWithCells="1" sizeWithCells="1">
                  <from>
                    <xdr:col>7</xdr:col>
                    <xdr:colOff>53340</xdr:colOff>
                    <xdr:row>1</xdr:row>
                    <xdr:rowOff>83820</xdr:rowOff>
                  </from>
                  <to>
                    <xdr:col>10</xdr:col>
                    <xdr:colOff>53340</xdr:colOff>
                    <xdr:row>4</xdr:row>
                    <xdr:rowOff>53340</xdr:rowOff>
                  </to>
                </anchor>
              </controlPr>
            </control>
          </mc:Choice>
        </mc:AlternateContent>
        <mc:AlternateContent xmlns:mc="http://schemas.openxmlformats.org/markup-compatibility/2006">
          <mc:Choice Requires="x14">
            <control shapeId="1030" r:id="rId5" name="Button 6">
              <controlPr defaultSize="0" print="0" autoFill="0" autoPict="0" macro="[0]!RefreshMainPivots">
                <anchor moveWithCells="1" sizeWithCells="1">
                  <from>
                    <xdr:col>10</xdr:col>
                    <xdr:colOff>121920</xdr:colOff>
                    <xdr:row>1</xdr:row>
                    <xdr:rowOff>83820</xdr:rowOff>
                  </from>
                  <to>
                    <xdr:col>11</xdr:col>
                    <xdr:colOff>388620</xdr:colOff>
                    <xdr:row>4</xdr:row>
                    <xdr:rowOff>53340</xdr:rowOff>
                  </to>
                </anchor>
              </controlPr>
            </control>
          </mc:Choice>
        </mc:AlternateContent>
        <mc:AlternateContent xmlns:mc="http://schemas.openxmlformats.org/markup-compatibility/2006">
          <mc:Choice Requires="x14">
            <control shapeId="1036" r:id="rId6" name="Button 12">
              <controlPr defaultSize="0" print="0" autoFill="0" autoPict="0" macro="[0]!ShowCommentsv2">
                <anchor moveWithCells="1" sizeWithCells="1">
                  <from>
                    <xdr:col>11</xdr:col>
                    <xdr:colOff>464820</xdr:colOff>
                    <xdr:row>1</xdr:row>
                    <xdr:rowOff>83820</xdr:rowOff>
                  </from>
                  <to>
                    <xdr:col>12</xdr:col>
                    <xdr:colOff>76200</xdr:colOff>
                    <xdr:row>3</xdr:row>
                    <xdr:rowOff>30480</xdr:rowOff>
                  </to>
                </anchor>
              </controlPr>
            </control>
          </mc:Choice>
        </mc:AlternateContent>
        <mc:AlternateContent xmlns:mc="http://schemas.openxmlformats.org/markup-compatibility/2006">
          <mc:Choice Requires="x14">
            <control shapeId="1037" r:id="rId7" name="Button 13">
              <controlPr defaultSize="0" print="0" autoFill="0" autoPict="0" macro="[0]!HideCommentsv2">
                <anchor moveWithCells="1" sizeWithCells="1">
                  <from>
                    <xdr:col>11</xdr:col>
                    <xdr:colOff>464820</xdr:colOff>
                    <xdr:row>3</xdr:row>
                    <xdr:rowOff>30480</xdr:rowOff>
                  </from>
                  <to>
                    <xdr:col>12</xdr:col>
                    <xdr:colOff>76200</xdr:colOff>
                    <xdr:row>4</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4EC6D0A-C427-4CC8-BEA9-79211E13018D}">
          <x14:formula1>
            <xm:f>Tax!$Q$20:$Q$70</xm:f>
          </x14:formula1>
          <xm:sqref>F32</xm:sqref>
        </x14:dataValidation>
      </x14:dataValidations>
    </ext>
    <ext xmlns:x15="http://schemas.microsoft.com/office/spreadsheetml/2010/11/main" uri="{F7C9EE02-42E1-4005-9D12-6889AFFD525C}">
      <x15:webExtensions xmlns:xm="http://schemas.microsoft.com/office/excel/2006/main">
        <x15:webExtension appRef="{1B8E3795-B026-4AF0-854A-3C42D829DEB9}">
          <xm:f>#REF!</xm:f>
        </x15:webExtension>
        <x15:webExtension appRef="{ED2E93E4-25E1-4DD9-931B-ACB462E4EAB8}">
          <xm:f>#REF!</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DFB3-F7BE-4AE8-A09B-A080E7CD80A5}">
  <sheetPr codeName="Sheet7">
    <tabColor theme="1"/>
  </sheetPr>
  <dimension ref="A1"/>
  <sheetViews>
    <sheetView showGridLines="0" workbookViewId="0">
      <selection activeCell="E24" sqref="E24"/>
    </sheetView>
  </sheetViews>
  <sheetFormatPr defaultRowHeight="15.6"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56A5-35FF-4A1A-AA6A-DED659542B33}">
  <sheetPr codeName="Sheet9">
    <tabColor theme="2" tint="-0.499984740745262"/>
  </sheetPr>
  <dimension ref="A1:XFB53"/>
  <sheetViews>
    <sheetView showGridLines="0" zoomScale="70" zoomScaleNormal="70" workbookViewId="0">
      <selection activeCell="J26" sqref="J26"/>
    </sheetView>
  </sheetViews>
  <sheetFormatPr defaultColWidth="0" defaultRowHeight="15.6" zeroHeight="1" x14ac:dyDescent="0.3"/>
  <cols>
    <col min="1" max="1" width="3.19921875" customWidth="1"/>
    <col min="2" max="2" width="3.59765625" customWidth="1"/>
    <col min="3" max="3" width="20.09765625" customWidth="1"/>
    <col min="4" max="4" width="6.3984375" customWidth="1"/>
    <col min="5" max="5" width="16" style="165" customWidth="1"/>
    <col min="6" max="6" width="16.796875" style="175" customWidth="1"/>
    <col min="7" max="7" width="18.296875" customWidth="1"/>
    <col min="8" max="8" width="3.5" style="179" customWidth="1"/>
    <col min="9" max="9" width="3.59765625" style="65" customWidth="1"/>
    <col min="10" max="10" width="20.09765625" customWidth="1"/>
    <col min="11" max="11" width="6.3984375" customWidth="1"/>
    <col min="12" max="12" width="16" style="165" customWidth="1"/>
    <col min="13" max="13" width="16.796875" style="175" customWidth="1"/>
    <col min="14" max="14" width="18.19921875" customWidth="1"/>
    <col min="15" max="15" width="3.3984375" style="179" customWidth="1"/>
    <col min="16" max="16" width="8.796875" hidden="1" customWidth="1"/>
    <col min="17" max="17" width="10.8984375" hidden="1" customWidth="1"/>
    <col min="18" max="19" width="8.796875" hidden="1" customWidth="1"/>
    <col min="16383" max="16384" width="8.796875" hidden="1"/>
  </cols>
  <sheetData>
    <row r="1" spans="1:16382" s="21" customFormat="1" ht="25.8" x14ac:dyDescent="0.5">
      <c r="A1" s="26" t="s">
        <v>59</v>
      </c>
      <c r="B1" s="27"/>
      <c r="D1" s="21" t="s">
        <v>287</v>
      </c>
      <c r="E1" s="162"/>
      <c r="F1" s="173"/>
      <c r="M1" s="162" t="s">
        <v>136</v>
      </c>
      <c r="N1" s="335">
        <f>Saving!O1</f>
        <v>45200</v>
      </c>
      <c r="O1" s="179"/>
    </row>
    <row r="2" spans="1:16382" s="4" customFormat="1" ht="7.2" customHeight="1" x14ac:dyDescent="0.3">
      <c r="B2" s="5"/>
      <c r="E2" s="28"/>
      <c r="F2" s="22"/>
      <c r="H2" s="179"/>
      <c r="I2" s="354"/>
      <c r="L2" s="28"/>
      <c r="M2" s="22"/>
      <c r="O2" s="179"/>
    </row>
    <row r="3" spans="1:16382" x14ac:dyDescent="0.3">
      <c r="B3" s="164" t="s">
        <v>368</v>
      </c>
      <c r="D3" s="174" t="s">
        <v>141</v>
      </c>
      <c r="I3" s="355" t="s">
        <v>369</v>
      </c>
      <c r="K3" s="174" t="s">
        <v>143</v>
      </c>
    </row>
    <row r="4" spans="1:16382" x14ac:dyDescent="0.3">
      <c r="C4" s="166" t="s">
        <v>137</v>
      </c>
      <c r="D4" s="167"/>
      <c r="E4" s="167" t="s">
        <v>142</v>
      </c>
      <c r="F4" s="167" t="s">
        <v>2</v>
      </c>
      <c r="G4" s="167" t="s">
        <v>361</v>
      </c>
      <c r="H4" s="352"/>
      <c r="I4" s="352"/>
      <c r="J4" s="166" t="s">
        <v>137</v>
      </c>
      <c r="K4" s="167"/>
      <c r="L4" s="167" t="s">
        <v>142</v>
      </c>
      <c r="M4" s="167" t="s">
        <v>2</v>
      </c>
      <c r="N4" s="167" t="s">
        <v>361</v>
      </c>
      <c r="O4" s="353"/>
      <c r="P4" s="166"/>
      <c r="Q4" s="166"/>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row>
    <row r="5" spans="1:16382" s="171" customFormat="1" x14ac:dyDescent="0.3">
      <c r="C5" s="444" t="s">
        <v>4</v>
      </c>
      <c r="D5" s="436"/>
      <c r="E5" s="432">
        <v>1000</v>
      </c>
      <c r="F5" s="344">
        <f>E5/Summary!$E$7</f>
        <v>0.12</v>
      </c>
      <c r="G5" s="178" t="s">
        <v>18</v>
      </c>
      <c r="H5" s="179"/>
      <c r="I5" s="179"/>
      <c r="J5" s="444" t="s">
        <v>333</v>
      </c>
      <c r="K5" s="436"/>
      <c r="L5" s="432">
        <v>0</v>
      </c>
      <c r="M5" s="344">
        <f>L5/Summary!$E$7</f>
        <v>0</v>
      </c>
      <c r="N5" s="178" t="s">
        <v>18</v>
      </c>
      <c r="O5" s="179"/>
    </row>
    <row r="6" spans="1:16382" s="171" customFormat="1" x14ac:dyDescent="0.3">
      <c r="C6" s="444" t="s">
        <v>144</v>
      </c>
      <c r="D6" s="436"/>
      <c r="E6" s="432">
        <v>100</v>
      </c>
      <c r="F6" s="344">
        <f>E6/Summary!$E$7</f>
        <v>1.1999999999999999E-2</v>
      </c>
      <c r="G6" s="178" t="s">
        <v>18</v>
      </c>
      <c r="H6" s="179"/>
      <c r="I6" s="179"/>
      <c r="J6" s="444" t="s">
        <v>334</v>
      </c>
      <c r="K6" s="436"/>
      <c r="L6" s="432">
        <v>0</v>
      </c>
      <c r="M6" s="344">
        <f>L6/Summary!$E$7</f>
        <v>0</v>
      </c>
      <c r="N6" s="178" t="s">
        <v>18</v>
      </c>
      <c r="O6" s="179"/>
    </row>
    <row r="7" spans="1:16382" s="171" customFormat="1" x14ac:dyDescent="0.3">
      <c r="C7" s="444" t="s">
        <v>3</v>
      </c>
      <c r="D7" s="436"/>
      <c r="E7" s="432">
        <v>100</v>
      </c>
      <c r="F7" s="344">
        <f>E7/Summary!$E$7</f>
        <v>1.1999999999999999E-2</v>
      </c>
      <c r="G7" s="178" t="s">
        <v>18</v>
      </c>
      <c r="H7" s="179"/>
      <c r="I7" s="179"/>
      <c r="J7" s="444" t="s">
        <v>335</v>
      </c>
      <c r="K7" s="436"/>
      <c r="L7" s="432">
        <v>0</v>
      </c>
      <c r="M7" s="344">
        <f>L7/Summary!$E$7</f>
        <v>0</v>
      </c>
      <c r="N7" s="178" t="s">
        <v>18</v>
      </c>
      <c r="O7" s="179"/>
    </row>
    <row r="8" spans="1:16382" s="171" customFormat="1" x14ac:dyDescent="0.3">
      <c r="C8" s="444" t="s">
        <v>343</v>
      </c>
      <c r="D8" s="436"/>
      <c r="E8" s="432">
        <v>0</v>
      </c>
      <c r="F8" s="344">
        <f>E8/Summary!$E$7</f>
        <v>0</v>
      </c>
      <c r="G8" s="178" t="s">
        <v>18</v>
      </c>
      <c r="H8" s="179"/>
      <c r="I8" s="179"/>
      <c r="J8" s="444" t="s">
        <v>336</v>
      </c>
      <c r="K8" s="436"/>
      <c r="L8" s="432">
        <v>0</v>
      </c>
      <c r="M8" s="344">
        <f>L8/Summary!$E$7</f>
        <v>0</v>
      </c>
      <c r="N8" s="178" t="s">
        <v>18</v>
      </c>
      <c r="O8" s="179"/>
    </row>
    <row r="9" spans="1:16382" s="171" customFormat="1" x14ac:dyDescent="0.3">
      <c r="C9" s="444" t="s">
        <v>344</v>
      </c>
      <c r="D9" s="436"/>
      <c r="E9" s="432">
        <v>0</v>
      </c>
      <c r="F9" s="344">
        <f>E9/Summary!$E$7</f>
        <v>0</v>
      </c>
      <c r="G9" s="178" t="s">
        <v>18</v>
      </c>
      <c r="H9" s="179"/>
      <c r="I9" s="179"/>
      <c r="J9" s="444" t="s">
        <v>337</v>
      </c>
      <c r="K9" s="436"/>
      <c r="L9" s="432">
        <v>0</v>
      </c>
      <c r="M9" s="344">
        <f>L9/Summary!$E$7</f>
        <v>0</v>
      </c>
      <c r="N9" s="178" t="s">
        <v>18</v>
      </c>
      <c r="O9" s="179"/>
    </row>
    <row r="10" spans="1:16382" s="171" customFormat="1" x14ac:dyDescent="0.3">
      <c r="C10" s="444" t="s">
        <v>345</v>
      </c>
      <c r="D10" s="436"/>
      <c r="E10" s="432">
        <v>0</v>
      </c>
      <c r="F10" s="344">
        <f>E10/Summary!$E$7</f>
        <v>0</v>
      </c>
      <c r="G10" s="178" t="s">
        <v>18</v>
      </c>
      <c r="H10" s="179"/>
      <c r="I10" s="179"/>
      <c r="J10" s="444" t="s">
        <v>338</v>
      </c>
      <c r="K10" s="436"/>
      <c r="L10" s="432">
        <v>0</v>
      </c>
      <c r="M10" s="344">
        <f>L10/Summary!$E$7</f>
        <v>0</v>
      </c>
      <c r="N10" s="178" t="s">
        <v>18</v>
      </c>
      <c r="O10" s="179"/>
    </row>
    <row r="11" spans="1:16382" s="171" customFormat="1" x14ac:dyDescent="0.3">
      <c r="C11" s="444" t="s">
        <v>346</v>
      </c>
      <c r="D11" s="436"/>
      <c r="E11" s="432">
        <v>0</v>
      </c>
      <c r="F11" s="344">
        <f>E11/Summary!$E$7</f>
        <v>0</v>
      </c>
      <c r="G11" s="178" t="s">
        <v>18</v>
      </c>
      <c r="H11" s="179"/>
      <c r="I11" s="179"/>
      <c r="J11" s="444" t="s">
        <v>339</v>
      </c>
      <c r="K11" s="436"/>
      <c r="L11" s="432">
        <v>0</v>
      </c>
      <c r="M11" s="344">
        <f>L11/Summary!$E$7</f>
        <v>0</v>
      </c>
      <c r="N11" s="178" t="s">
        <v>18</v>
      </c>
      <c r="O11" s="179"/>
    </row>
    <row r="12" spans="1:16382" s="171" customFormat="1" x14ac:dyDescent="0.3">
      <c r="C12" s="444" t="s">
        <v>347</v>
      </c>
      <c r="D12" s="436"/>
      <c r="E12" s="432">
        <v>0</v>
      </c>
      <c r="F12" s="344">
        <f>E12/Summary!$E$7</f>
        <v>0</v>
      </c>
      <c r="G12" s="178" t="s">
        <v>18</v>
      </c>
      <c r="H12" s="179"/>
      <c r="I12" s="179"/>
      <c r="J12" s="444" t="s">
        <v>340</v>
      </c>
      <c r="K12" s="436"/>
      <c r="L12" s="432">
        <v>0</v>
      </c>
      <c r="M12" s="344">
        <f>L12/Summary!$E$7</f>
        <v>0</v>
      </c>
      <c r="N12" s="178" t="s">
        <v>18</v>
      </c>
      <c r="O12" s="179"/>
    </row>
    <row r="13" spans="1:16382" s="171" customFormat="1" x14ac:dyDescent="0.3">
      <c r="C13" s="444" t="s">
        <v>348</v>
      </c>
      <c r="D13" s="436"/>
      <c r="E13" s="432">
        <v>0</v>
      </c>
      <c r="F13" s="344">
        <f>E13/Summary!$E$7</f>
        <v>0</v>
      </c>
      <c r="G13" s="178" t="s">
        <v>18</v>
      </c>
      <c r="H13" s="179"/>
      <c r="I13" s="179"/>
      <c r="J13" s="444" t="s">
        <v>341</v>
      </c>
      <c r="K13" s="436"/>
      <c r="L13" s="432">
        <v>0</v>
      </c>
      <c r="M13" s="344">
        <f>L13/Summary!$E$7</f>
        <v>0</v>
      </c>
      <c r="N13" s="178" t="s">
        <v>18</v>
      </c>
      <c r="O13" s="179"/>
    </row>
    <row r="14" spans="1:16382" s="171" customFormat="1" x14ac:dyDescent="0.3">
      <c r="C14" s="444" t="s">
        <v>349</v>
      </c>
      <c r="D14" s="436"/>
      <c r="E14" s="432">
        <v>0</v>
      </c>
      <c r="F14" s="344">
        <f>E14/Summary!$E$7</f>
        <v>0</v>
      </c>
      <c r="G14" s="178" t="s">
        <v>18</v>
      </c>
      <c r="H14" s="179"/>
      <c r="I14" s="179"/>
      <c r="J14" s="444" t="s">
        <v>342</v>
      </c>
      <c r="K14" s="436"/>
      <c r="L14" s="432">
        <v>0</v>
      </c>
      <c r="M14" s="344">
        <f>L14/Summary!$E$7</f>
        <v>0</v>
      </c>
      <c r="N14" s="178" t="s">
        <v>18</v>
      </c>
      <c r="O14" s="179"/>
    </row>
    <row r="15" spans="1:16382" s="171" customFormat="1" x14ac:dyDescent="0.3">
      <c r="C15" s="444"/>
      <c r="D15" s="436"/>
      <c r="E15" s="432">
        <v>0</v>
      </c>
      <c r="F15" s="344">
        <f>E15/Summary!$E$7</f>
        <v>0</v>
      </c>
      <c r="G15" s="178"/>
      <c r="H15" s="179"/>
      <c r="I15" s="179"/>
      <c r="J15" s="444"/>
      <c r="K15" s="436"/>
      <c r="L15" s="432">
        <v>0</v>
      </c>
      <c r="M15" s="344">
        <f>L15/Summary!$E$7</f>
        <v>0</v>
      </c>
      <c r="N15" s="178"/>
      <c r="O15" s="179"/>
    </row>
    <row r="16" spans="1:16382" s="171" customFormat="1" x14ac:dyDescent="0.3">
      <c r="C16" s="444"/>
      <c r="D16" s="436"/>
      <c r="E16" s="432">
        <v>0</v>
      </c>
      <c r="F16" s="344">
        <f>E16/Summary!$E$7</f>
        <v>0</v>
      </c>
      <c r="G16" s="178"/>
      <c r="H16" s="179"/>
      <c r="I16" s="179"/>
      <c r="J16" s="444"/>
      <c r="K16" s="436"/>
      <c r="L16" s="432">
        <v>0</v>
      </c>
      <c r="M16" s="344">
        <f>L16/Summary!$E$7</f>
        <v>0</v>
      </c>
      <c r="N16" s="178"/>
      <c r="O16" s="179"/>
    </row>
    <row r="17" spans="3:15" s="171" customFormat="1" x14ac:dyDescent="0.3">
      <c r="C17" s="444"/>
      <c r="D17" s="436"/>
      <c r="E17" s="432">
        <v>0</v>
      </c>
      <c r="F17" s="344">
        <f>E17/Summary!$E$7</f>
        <v>0</v>
      </c>
      <c r="G17" s="178"/>
      <c r="H17" s="179"/>
      <c r="I17" s="179"/>
      <c r="J17" s="444"/>
      <c r="K17" s="436"/>
      <c r="L17" s="432">
        <v>0</v>
      </c>
      <c r="M17" s="344">
        <f>L17/Summary!$E$7</f>
        <v>0</v>
      </c>
      <c r="N17" s="178"/>
      <c r="O17" s="179"/>
    </row>
    <row r="18" spans="3:15" s="171" customFormat="1" x14ac:dyDescent="0.3">
      <c r="C18" s="444"/>
      <c r="D18" s="436"/>
      <c r="E18" s="432">
        <v>0</v>
      </c>
      <c r="F18" s="344">
        <f>E18/Summary!$E$7</f>
        <v>0</v>
      </c>
      <c r="G18" s="178"/>
      <c r="H18" s="179"/>
      <c r="I18" s="179"/>
      <c r="J18" s="444"/>
      <c r="K18" s="436"/>
      <c r="L18" s="432">
        <v>0</v>
      </c>
      <c r="M18" s="344">
        <f>L18/Summary!$E$7</f>
        <v>0</v>
      </c>
      <c r="N18" s="178"/>
      <c r="O18" s="179"/>
    </row>
    <row r="19" spans="3:15" s="171" customFormat="1" x14ac:dyDescent="0.3">
      <c r="C19" s="444"/>
      <c r="D19" s="436"/>
      <c r="E19" s="432">
        <v>0</v>
      </c>
      <c r="F19" s="344">
        <f>E19/Summary!$E$7</f>
        <v>0</v>
      </c>
      <c r="G19" s="178"/>
      <c r="H19" s="179"/>
      <c r="I19" s="179"/>
      <c r="J19" s="444"/>
      <c r="K19" s="436"/>
      <c r="L19" s="432">
        <v>0</v>
      </c>
      <c r="M19" s="344">
        <f>L19/Summary!$E$7</f>
        <v>0</v>
      </c>
      <c r="N19" s="178"/>
      <c r="O19" s="179"/>
    </row>
    <row r="20" spans="3:15" s="171" customFormat="1" x14ac:dyDescent="0.3">
      <c r="C20" s="444"/>
      <c r="D20" s="436"/>
      <c r="E20" s="432">
        <v>0</v>
      </c>
      <c r="F20" s="344">
        <f>E20/Summary!$E$7</f>
        <v>0</v>
      </c>
      <c r="G20" s="178"/>
      <c r="H20" s="179"/>
      <c r="I20" s="179"/>
      <c r="J20" s="444"/>
      <c r="K20" s="436"/>
      <c r="L20" s="432">
        <v>0</v>
      </c>
      <c r="M20" s="344">
        <f>L20/Summary!$E$7</f>
        <v>0</v>
      </c>
      <c r="N20" s="178"/>
      <c r="O20" s="179"/>
    </row>
    <row r="21" spans="3:15" s="171" customFormat="1" x14ac:dyDescent="0.3">
      <c r="C21" s="444"/>
      <c r="D21" s="436"/>
      <c r="E21" s="432">
        <v>0</v>
      </c>
      <c r="F21" s="344">
        <f>E21/Summary!$E$7</f>
        <v>0</v>
      </c>
      <c r="G21" s="178"/>
      <c r="H21" s="179"/>
      <c r="I21" s="179"/>
      <c r="J21" s="444"/>
      <c r="K21" s="436"/>
      <c r="L21" s="432">
        <v>0</v>
      </c>
      <c r="M21" s="344">
        <f>L21/Summary!$E$7</f>
        <v>0</v>
      </c>
      <c r="N21" s="178"/>
      <c r="O21" s="179"/>
    </row>
    <row r="22" spans="3:15" s="171" customFormat="1" x14ac:dyDescent="0.3">
      <c r="C22" s="444"/>
      <c r="D22" s="436"/>
      <c r="E22" s="432">
        <v>0</v>
      </c>
      <c r="F22" s="344">
        <f>E22/Summary!$E$7</f>
        <v>0</v>
      </c>
      <c r="G22" s="178"/>
      <c r="H22" s="179"/>
      <c r="I22" s="179"/>
      <c r="J22" s="444"/>
      <c r="K22" s="436"/>
      <c r="L22" s="432">
        <v>0</v>
      </c>
      <c r="M22" s="344">
        <f>L22/Summary!$E$7</f>
        <v>0</v>
      </c>
      <c r="N22" s="178"/>
      <c r="O22" s="179"/>
    </row>
    <row r="23" spans="3:15" s="171" customFormat="1" x14ac:dyDescent="0.3">
      <c r="C23" s="444"/>
      <c r="D23" s="436"/>
      <c r="E23" s="432">
        <v>0</v>
      </c>
      <c r="F23" s="344">
        <f>E23/Summary!$E$7</f>
        <v>0</v>
      </c>
      <c r="G23" s="178"/>
      <c r="H23" s="179"/>
      <c r="I23" s="179"/>
      <c r="J23" s="444"/>
      <c r="K23" s="436"/>
      <c r="L23" s="432">
        <v>0</v>
      </c>
      <c r="M23" s="344">
        <f>L23/Summary!$E$7</f>
        <v>0</v>
      </c>
      <c r="N23" s="178"/>
      <c r="O23" s="179"/>
    </row>
    <row r="24" spans="3:15" s="171" customFormat="1" x14ac:dyDescent="0.3">
      <c r="C24" s="444"/>
      <c r="D24" s="436"/>
      <c r="E24" s="432">
        <v>0</v>
      </c>
      <c r="F24" s="344">
        <f>E24/Summary!$E$7</f>
        <v>0</v>
      </c>
      <c r="G24" s="178"/>
      <c r="H24" s="179"/>
      <c r="I24" s="179"/>
      <c r="J24" s="444"/>
      <c r="K24" s="436"/>
      <c r="L24" s="432">
        <v>0</v>
      </c>
      <c r="M24" s="344">
        <f>L24/Summary!$E$7</f>
        <v>0</v>
      </c>
      <c r="N24" s="178"/>
      <c r="O24" s="179"/>
    </row>
    <row r="25" spans="3:15" s="171" customFormat="1" x14ac:dyDescent="0.3">
      <c r="C25" s="444"/>
      <c r="D25" s="436"/>
      <c r="E25" s="432">
        <v>0</v>
      </c>
      <c r="F25" s="344">
        <f>E25/Summary!$E$7</f>
        <v>0</v>
      </c>
      <c r="G25" s="178"/>
      <c r="H25" s="179"/>
      <c r="I25" s="179"/>
      <c r="J25" s="444"/>
      <c r="K25" s="436"/>
      <c r="L25" s="432">
        <v>0</v>
      </c>
      <c r="M25" s="344">
        <f>L25/Summary!$E$7</f>
        <v>0</v>
      </c>
      <c r="N25" s="178"/>
      <c r="O25" s="179"/>
    </row>
    <row r="26" spans="3:15" s="171" customFormat="1" x14ac:dyDescent="0.3">
      <c r="C26" s="444"/>
      <c r="D26" s="436"/>
      <c r="E26" s="432">
        <v>0</v>
      </c>
      <c r="F26" s="344">
        <f>E26/Summary!$E$7</f>
        <v>0</v>
      </c>
      <c r="G26" s="178"/>
      <c r="H26" s="179"/>
      <c r="I26" s="179"/>
      <c r="J26" s="444"/>
      <c r="K26" s="436"/>
      <c r="L26" s="432">
        <v>0</v>
      </c>
      <c r="M26" s="344">
        <f>L26/Summary!$E$7</f>
        <v>0</v>
      </c>
      <c r="N26" s="178"/>
      <c r="O26" s="179"/>
    </row>
    <row r="27" spans="3:15" s="171" customFormat="1" x14ac:dyDescent="0.3">
      <c r="C27" s="444"/>
      <c r="D27" s="436"/>
      <c r="E27" s="432">
        <v>0</v>
      </c>
      <c r="F27" s="344">
        <f>E27/Summary!$E$7</f>
        <v>0</v>
      </c>
      <c r="G27" s="178"/>
      <c r="H27" s="179"/>
      <c r="I27" s="179"/>
      <c r="J27" s="444"/>
      <c r="K27" s="436"/>
      <c r="L27" s="432">
        <v>0</v>
      </c>
      <c r="M27" s="344">
        <f>L27/Summary!$E$7</f>
        <v>0</v>
      </c>
      <c r="N27" s="178"/>
      <c r="O27" s="179"/>
    </row>
    <row r="28" spans="3:15" s="171" customFormat="1" x14ac:dyDescent="0.3">
      <c r="C28" s="444"/>
      <c r="D28" s="436"/>
      <c r="E28" s="432">
        <v>0</v>
      </c>
      <c r="F28" s="344">
        <f>E28/Summary!$E$7</f>
        <v>0</v>
      </c>
      <c r="G28" s="178"/>
      <c r="H28" s="179"/>
      <c r="I28" s="179"/>
      <c r="J28" s="444"/>
      <c r="K28" s="436"/>
      <c r="L28" s="432">
        <v>0</v>
      </c>
      <c r="M28" s="344">
        <f>L28/Summary!$E$7</f>
        <v>0</v>
      </c>
      <c r="N28" s="178"/>
      <c r="O28" s="179"/>
    </row>
    <row r="29" spans="3:15" s="171" customFormat="1" x14ac:dyDescent="0.3">
      <c r="C29" s="444"/>
      <c r="D29" s="436"/>
      <c r="E29" s="432">
        <v>0</v>
      </c>
      <c r="F29" s="344">
        <f>E29/Summary!$E$7</f>
        <v>0</v>
      </c>
      <c r="G29" s="178"/>
      <c r="H29" s="179"/>
      <c r="I29" s="179"/>
      <c r="J29" s="444"/>
      <c r="K29" s="436"/>
      <c r="L29" s="432">
        <v>0</v>
      </c>
      <c r="M29" s="344">
        <f>L29/Summary!$E$7</f>
        <v>0</v>
      </c>
      <c r="N29" s="178"/>
      <c r="O29" s="179"/>
    </row>
    <row r="30" spans="3:15" s="171" customFormat="1" x14ac:dyDescent="0.3">
      <c r="C30" s="444"/>
      <c r="D30" s="436"/>
      <c r="E30" s="432">
        <v>0</v>
      </c>
      <c r="F30" s="344">
        <f>E30/Summary!$E$7</f>
        <v>0</v>
      </c>
      <c r="G30" s="178"/>
      <c r="H30" s="179"/>
      <c r="I30" s="179"/>
      <c r="J30" s="444"/>
      <c r="K30" s="436"/>
      <c r="L30" s="432">
        <v>0</v>
      </c>
      <c r="M30" s="344">
        <f>L30/Summary!$E$7</f>
        <v>0</v>
      </c>
      <c r="N30" s="178"/>
      <c r="O30" s="179"/>
    </row>
    <row r="31" spans="3:15" s="171" customFormat="1" x14ac:dyDescent="0.3">
      <c r="C31" s="444"/>
      <c r="D31" s="436"/>
      <c r="E31" s="432">
        <v>0</v>
      </c>
      <c r="F31" s="344">
        <f>E31/Summary!$E$7</f>
        <v>0</v>
      </c>
      <c r="G31" s="178"/>
      <c r="H31" s="179"/>
      <c r="I31" s="179"/>
      <c r="J31" s="444"/>
      <c r="K31" s="436"/>
      <c r="L31" s="432">
        <v>0</v>
      </c>
      <c r="M31" s="344">
        <f>L31/Summary!$E$7</f>
        <v>0</v>
      </c>
      <c r="N31" s="178"/>
      <c r="O31" s="179"/>
    </row>
    <row r="32" spans="3:15" s="171" customFormat="1" x14ac:dyDescent="0.3">
      <c r="C32" s="444"/>
      <c r="D32" s="436"/>
      <c r="E32" s="432">
        <v>0</v>
      </c>
      <c r="F32" s="344">
        <f>E32/Summary!$E$7</f>
        <v>0</v>
      </c>
      <c r="G32" s="178"/>
      <c r="H32" s="179"/>
      <c r="I32" s="179"/>
      <c r="J32" s="444"/>
      <c r="K32" s="436"/>
      <c r="L32" s="432">
        <v>0</v>
      </c>
      <c r="M32" s="344">
        <f>L32/Summary!$E$7</f>
        <v>0</v>
      </c>
      <c r="N32" s="178"/>
      <c r="O32" s="179"/>
    </row>
    <row r="33" spans="1:15" s="171" customFormat="1" x14ac:dyDescent="0.3">
      <c r="C33" s="444"/>
      <c r="D33" s="436"/>
      <c r="E33" s="432">
        <v>0</v>
      </c>
      <c r="F33" s="344">
        <f>E33/Summary!$E$7</f>
        <v>0</v>
      </c>
      <c r="G33" s="178"/>
      <c r="H33" s="179"/>
      <c r="I33" s="179"/>
      <c r="J33" s="444"/>
      <c r="K33" s="436"/>
      <c r="L33" s="432">
        <v>0</v>
      </c>
      <c r="M33" s="344">
        <f>L33/Summary!$E$7</f>
        <v>0</v>
      </c>
      <c r="N33" s="178"/>
      <c r="O33" s="179"/>
    </row>
    <row r="34" spans="1:15" s="171" customFormat="1" x14ac:dyDescent="0.3">
      <c r="C34" s="444"/>
      <c r="D34" s="436"/>
      <c r="E34" s="432">
        <v>0</v>
      </c>
      <c r="F34" s="344">
        <f>E34/Summary!$E$7</f>
        <v>0</v>
      </c>
      <c r="G34" s="178"/>
      <c r="H34" s="179"/>
      <c r="I34" s="179"/>
      <c r="J34" s="444"/>
      <c r="K34" s="436"/>
      <c r="L34" s="432">
        <v>0</v>
      </c>
      <c r="M34" s="344">
        <f>L34/Summary!$E$7</f>
        <v>0</v>
      </c>
      <c r="N34" s="178"/>
      <c r="O34" s="179"/>
    </row>
    <row r="35" spans="1:15" s="348" customFormat="1" ht="16.2" thickBot="1" x14ac:dyDescent="0.35">
      <c r="A35" s="171"/>
      <c r="B35" s="171"/>
      <c r="C35" s="445"/>
      <c r="D35" s="446"/>
      <c r="E35" s="447">
        <v>0</v>
      </c>
      <c r="F35" s="349">
        <f>E35/Summary!$E$7</f>
        <v>0</v>
      </c>
      <c r="G35" s="399"/>
      <c r="H35" s="179"/>
      <c r="I35" s="179"/>
      <c r="J35" s="445"/>
      <c r="K35" s="446"/>
      <c r="L35" s="447">
        <v>0</v>
      </c>
      <c r="M35" s="349">
        <f>L35/Summary!$E$7</f>
        <v>0</v>
      </c>
      <c r="N35" s="399"/>
      <c r="O35" s="179"/>
    </row>
    <row r="36" spans="1:15" s="176" customFormat="1" x14ac:dyDescent="0.3">
      <c r="C36" s="176" t="s">
        <v>23</v>
      </c>
      <c r="E36" s="172">
        <f>SUM(E5:E35)</f>
        <v>1200</v>
      </c>
      <c r="F36" s="177"/>
      <c r="H36" s="180"/>
      <c r="I36" s="180"/>
      <c r="J36" s="176" t="s">
        <v>23</v>
      </c>
      <c r="L36" s="172">
        <f>SUM(L5:L35)</f>
        <v>0</v>
      </c>
      <c r="M36" s="177"/>
      <c r="O36" s="180"/>
    </row>
    <row r="37" spans="1:15" s="171" customFormat="1" x14ac:dyDescent="0.3">
      <c r="E37" s="350"/>
      <c r="F37" s="178"/>
      <c r="H37" s="179"/>
      <c r="I37" s="179"/>
      <c r="L37" s="350"/>
      <c r="M37" s="178"/>
      <c r="O37" s="179"/>
    </row>
    <row r="38" spans="1:15" hidden="1" x14ac:dyDescent="0.3"/>
    <row r="39" spans="1:15" hidden="1" x14ac:dyDescent="0.3"/>
    <row r="40" spans="1:15" hidden="1" x14ac:dyDescent="0.3"/>
    <row r="41" spans="1:15" hidden="1" x14ac:dyDescent="0.3"/>
    <row r="42" spans="1:15" hidden="1" x14ac:dyDescent="0.3"/>
    <row r="43" spans="1:15" hidden="1" x14ac:dyDescent="0.3"/>
    <row r="44" spans="1:15" hidden="1" x14ac:dyDescent="0.3"/>
    <row r="45" spans="1:15" hidden="1" x14ac:dyDescent="0.3"/>
    <row r="46" spans="1:15" hidden="1" x14ac:dyDescent="0.3"/>
    <row r="47" spans="1:15" hidden="1" x14ac:dyDescent="0.3"/>
    <row r="48" spans="1:15" hidden="1" x14ac:dyDescent="0.3"/>
    <row r="49" hidden="1" x14ac:dyDescent="0.3"/>
    <row r="50" hidden="1" x14ac:dyDescent="0.3"/>
    <row r="51" hidden="1" x14ac:dyDescent="0.3"/>
    <row r="52" hidden="1" x14ac:dyDescent="0.3"/>
    <row r="53" hidden="1" x14ac:dyDescent="0.3"/>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81F87A-BAC0-4E0F-9B2B-E8CE691ACE5C}">
          <x14:formula1>
            <xm:f>Summary!$AL$6:$AL$7</xm:f>
          </x14:formula1>
          <xm:sqref>G5:G35 N5:N35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AF12-4843-44A3-9FE1-2510F46A287F}">
  <sheetPr codeName="Sheet8">
    <tabColor theme="2" tint="-0.499984740745262"/>
  </sheetPr>
  <dimension ref="A1:XFC122"/>
  <sheetViews>
    <sheetView showGridLines="0" zoomScale="70" zoomScaleNormal="70" workbookViewId="0">
      <selection activeCell="H18" sqref="H18"/>
    </sheetView>
  </sheetViews>
  <sheetFormatPr defaultColWidth="0" defaultRowHeight="15.6" zeroHeight="1" x14ac:dyDescent="0.3"/>
  <cols>
    <col min="1" max="1" width="3.19921875" customWidth="1"/>
    <col min="2" max="2" width="3.59765625" customWidth="1"/>
    <col min="3" max="3" width="20.09765625" customWidth="1"/>
    <col min="4" max="4" width="16.59765625" customWidth="1"/>
    <col min="5" max="5" width="13.3984375" customWidth="1"/>
    <col min="6" max="6" width="16" style="165" customWidth="1"/>
    <col min="7" max="7" width="16.796875" customWidth="1"/>
    <col min="8" max="8" width="8.796875" style="4" customWidth="1"/>
    <col min="9" max="9" width="3.59765625" customWidth="1"/>
    <col min="10" max="10" width="3.19921875" customWidth="1"/>
    <col min="11" max="11" width="16.59765625" customWidth="1"/>
    <col min="12" max="12" width="13.69921875" customWidth="1"/>
    <col min="13" max="13" width="21.09765625" customWidth="1"/>
    <col min="14" max="14" width="16" style="165" customWidth="1"/>
    <col min="15" max="15" width="16.796875" customWidth="1"/>
    <col min="16" max="16" width="8.796875" style="4" customWidth="1"/>
    <col min="17" max="17" width="3.19921875" style="171" customWidth="1"/>
  </cols>
  <sheetData>
    <row r="1" spans="1:16383" s="21" customFormat="1" ht="25.8" x14ac:dyDescent="0.5">
      <c r="A1" s="26" t="s">
        <v>135</v>
      </c>
      <c r="B1" s="27"/>
      <c r="D1" s="21" t="s">
        <v>307</v>
      </c>
      <c r="F1" s="162"/>
      <c r="I1" s="27"/>
      <c r="N1" s="162" t="s">
        <v>136</v>
      </c>
      <c r="O1" s="336">
        <v>45200</v>
      </c>
      <c r="Q1" s="362"/>
      <c r="R1" s="163"/>
    </row>
    <row r="2" spans="1:16383" s="4" customFormat="1" ht="7.2" customHeight="1" x14ac:dyDescent="0.3">
      <c r="B2" s="5"/>
      <c r="F2" s="28"/>
      <c r="I2" s="5"/>
      <c r="N2" s="28"/>
      <c r="Q2" s="171"/>
    </row>
    <row r="3" spans="1:16383" x14ac:dyDescent="0.3">
      <c r="B3" s="164" t="s">
        <v>378</v>
      </c>
      <c r="D3" t="s">
        <v>379</v>
      </c>
      <c r="J3" s="164" t="s">
        <v>382</v>
      </c>
      <c r="L3" t="s">
        <v>380</v>
      </c>
    </row>
    <row r="4" spans="1:16383" x14ac:dyDescent="0.3">
      <c r="C4" s="166" t="s">
        <v>137</v>
      </c>
      <c r="D4" s="167"/>
      <c r="E4" s="167" t="s">
        <v>138</v>
      </c>
      <c r="F4" s="167" t="s">
        <v>1</v>
      </c>
      <c r="G4" s="167" t="s">
        <v>139</v>
      </c>
      <c r="H4" s="398"/>
      <c r="K4" s="166" t="s">
        <v>137</v>
      </c>
      <c r="L4" s="167" t="s">
        <v>140</v>
      </c>
      <c r="M4" s="167" t="s">
        <v>332</v>
      </c>
      <c r="N4" s="167" t="s">
        <v>1</v>
      </c>
      <c r="O4" s="167" t="s">
        <v>139</v>
      </c>
      <c r="P4" s="398"/>
      <c r="Q4" s="351"/>
      <c r="R4" s="166"/>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c r="XFC4" s="168"/>
    </row>
    <row r="5" spans="1:16383" x14ac:dyDescent="0.3">
      <c r="C5" s="444" t="s">
        <v>312</v>
      </c>
      <c r="D5" s="436"/>
      <c r="E5" s="448">
        <v>1</v>
      </c>
      <c r="F5" s="432">
        <v>0</v>
      </c>
      <c r="G5" s="363">
        <f t="shared" ref="G5:G12" si="0">F5*E5/12</f>
        <v>0</v>
      </c>
      <c r="K5" s="444" t="s">
        <v>322</v>
      </c>
      <c r="L5" s="359">
        <f>$O$1</f>
        <v>45200</v>
      </c>
      <c r="M5" s="450">
        <v>45566</v>
      </c>
      <c r="N5" s="432">
        <v>0</v>
      </c>
      <c r="O5" s="400">
        <f>IFERROR(N5/((M5-L5)/30),"-")</f>
        <v>0</v>
      </c>
    </row>
    <row r="6" spans="1:16383" x14ac:dyDescent="0.3">
      <c r="C6" s="444" t="s">
        <v>313</v>
      </c>
      <c r="D6" s="436"/>
      <c r="E6" s="448">
        <v>1</v>
      </c>
      <c r="F6" s="432">
        <v>0</v>
      </c>
      <c r="G6" s="363">
        <f t="shared" si="0"/>
        <v>0</v>
      </c>
      <c r="J6" s="70"/>
      <c r="K6" s="444" t="s">
        <v>323</v>
      </c>
      <c r="L6" s="359">
        <f t="shared" ref="L6:L35" si="1">$O$1</f>
        <v>45200</v>
      </c>
      <c r="M6" s="450">
        <v>45566</v>
      </c>
      <c r="N6" s="432">
        <v>0</v>
      </c>
      <c r="O6" s="400">
        <f>IFERROR(N6/((M6-L6)/30),"-")</f>
        <v>0</v>
      </c>
    </row>
    <row r="7" spans="1:16383" x14ac:dyDescent="0.3">
      <c r="C7" s="444" t="s">
        <v>314</v>
      </c>
      <c r="D7" s="436"/>
      <c r="E7" s="448">
        <v>1</v>
      </c>
      <c r="F7" s="432">
        <v>0</v>
      </c>
      <c r="G7" s="363">
        <f t="shared" si="0"/>
        <v>0</v>
      </c>
      <c r="J7" s="70"/>
      <c r="K7" s="444" t="s">
        <v>324</v>
      </c>
      <c r="L7" s="359">
        <f t="shared" si="1"/>
        <v>45200</v>
      </c>
      <c r="M7" s="450">
        <v>45566</v>
      </c>
      <c r="N7" s="432">
        <v>0</v>
      </c>
      <c r="O7" s="400">
        <f t="shared" ref="O7:O35" si="2">IFERROR(N7/((M7-L7)/30),"-")</f>
        <v>0</v>
      </c>
    </row>
    <row r="8" spans="1:16383" x14ac:dyDescent="0.3">
      <c r="C8" s="444" t="s">
        <v>315</v>
      </c>
      <c r="D8" s="436"/>
      <c r="E8" s="448">
        <v>1</v>
      </c>
      <c r="F8" s="432">
        <v>0</v>
      </c>
      <c r="G8" s="363">
        <f t="shared" si="0"/>
        <v>0</v>
      </c>
      <c r="J8" s="70"/>
      <c r="K8" s="444" t="s">
        <v>325</v>
      </c>
      <c r="L8" s="359">
        <f t="shared" si="1"/>
        <v>45200</v>
      </c>
      <c r="M8" s="450">
        <v>45566</v>
      </c>
      <c r="N8" s="432">
        <v>0</v>
      </c>
      <c r="O8" s="400">
        <f t="shared" si="2"/>
        <v>0</v>
      </c>
    </row>
    <row r="9" spans="1:16383" x14ac:dyDescent="0.3">
      <c r="C9" s="444" t="s">
        <v>316</v>
      </c>
      <c r="D9" s="436"/>
      <c r="E9" s="448">
        <v>1</v>
      </c>
      <c r="F9" s="432">
        <v>0</v>
      </c>
      <c r="G9" s="363">
        <f t="shared" si="0"/>
        <v>0</v>
      </c>
      <c r="J9" s="70"/>
      <c r="K9" s="444" t="s">
        <v>326</v>
      </c>
      <c r="L9" s="359">
        <f t="shared" si="1"/>
        <v>45200</v>
      </c>
      <c r="M9" s="450">
        <v>45566</v>
      </c>
      <c r="N9" s="432">
        <v>0</v>
      </c>
      <c r="O9" s="400">
        <f t="shared" si="2"/>
        <v>0</v>
      </c>
    </row>
    <row r="10" spans="1:16383" x14ac:dyDescent="0.3">
      <c r="C10" s="444" t="s">
        <v>317</v>
      </c>
      <c r="D10" s="436"/>
      <c r="E10" s="448">
        <v>1</v>
      </c>
      <c r="F10" s="432">
        <v>0</v>
      </c>
      <c r="G10" s="169">
        <f t="shared" si="0"/>
        <v>0</v>
      </c>
      <c r="J10" s="70"/>
      <c r="K10" s="444" t="s">
        <v>327</v>
      </c>
      <c r="L10" s="359">
        <f t="shared" si="1"/>
        <v>45200</v>
      </c>
      <c r="M10" s="450">
        <v>45566</v>
      </c>
      <c r="N10" s="432">
        <v>0</v>
      </c>
      <c r="O10" s="400">
        <f t="shared" si="2"/>
        <v>0</v>
      </c>
    </row>
    <row r="11" spans="1:16383" x14ac:dyDescent="0.3">
      <c r="C11" s="444" t="s">
        <v>318</v>
      </c>
      <c r="D11" s="436"/>
      <c r="E11" s="448">
        <v>1</v>
      </c>
      <c r="F11" s="432">
        <v>0</v>
      </c>
      <c r="G11" s="169">
        <f t="shared" si="0"/>
        <v>0</v>
      </c>
      <c r="J11" s="70"/>
      <c r="K11" s="444" t="s">
        <v>328</v>
      </c>
      <c r="L11" s="359">
        <f t="shared" si="1"/>
        <v>45200</v>
      </c>
      <c r="M11" s="450">
        <v>45566</v>
      </c>
      <c r="N11" s="432">
        <v>0</v>
      </c>
      <c r="O11" s="400">
        <f t="shared" si="2"/>
        <v>0</v>
      </c>
    </row>
    <row r="12" spans="1:16383" x14ac:dyDescent="0.3">
      <c r="C12" s="444" t="s">
        <v>319</v>
      </c>
      <c r="D12" s="436"/>
      <c r="E12" s="448">
        <v>1</v>
      </c>
      <c r="F12" s="432">
        <v>0</v>
      </c>
      <c r="G12" s="169">
        <f t="shared" si="0"/>
        <v>0</v>
      </c>
      <c r="J12" s="70"/>
      <c r="K12" s="444" t="s">
        <v>329</v>
      </c>
      <c r="L12" s="359">
        <f t="shared" si="1"/>
        <v>45200</v>
      </c>
      <c r="M12" s="450">
        <v>45566</v>
      </c>
      <c r="N12" s="432">
        <v>0</v>
      </c>
      <c r="O12" s="400">
        <f t="shared" si="2"/>
        <v>0</v>
      </c>
    </row>
    <row r="13" spans="1:16383" x14ac:dyDescent="0.3">
      <c r="C13" s="444" t="s">
        <v>320</v>
      </c>
      <c r="D13" s="436"/>
      <c r="E13" s="448">
        <v>1</v>
      </c>
      <c r="F13" s="432">
        <v>0</v>
      </c>
      <c r="G13" s="169">
        <f t="shared" ref="G13:G34" si="3">F13*E13/12</f>
        <v>0</v>
      </c>
      <c r="J13" s="70"/>
      <c r="K13" s="444" t="s">
        <v>330</v>
      </c>
      <c r="L13" s="359">
        <f t="shared" si="1"/>
        <v>45200</v>
      </c>
      <c r="M13" s="450">
        <v>45566</v>
      </c>
      <c r="N13" s="432">
        <v>0</v>
      </c>
      <c r="O13" s="400">
        <f t="shared" si="2"/>
        <v>0</v>
      </c>
    </row>
    <row r="14" spans="1:16383" x14ac:dyDescent="0.3">
      <c r="C14" s="444" t="s">
        <v>321</v>
      </c>
      <c r="D14" s="436"/>
      <c r="E14" s="448">
        <v>1</v>
      </c>
      <c r="F14" s="432">
        <v>0</v>
      </c>
      <c r="G14" s="169">
        <f t="shared" si="3"/>
        <v>0</v>
      </c>
      <c r="J14" s="70"/>
      <c r="K14" s="444" t="s">
        <v>331</v>
      </c>
      <c r="L14" s="359">
        <f t="shared" si="1"/>
        <v>45200</v>
      </c>
      <c r="M14" s="450">
        <v>45566</v>
      </c>
      <c r="N14" s="432">
        <v>0</v>
      </c>
      <c r="O14" s="400">
        <f t="shared" si="2"/>
        <v>0</v>
      </c>
    </row>
    <row r="15" spans="1:16383" x14ac:dyDescent="0.3">
      <c r="C15" s="444"/>
      <c r="D15" s="436"/>
      <c r="E15" s="448"/>
      <c r="F15" s="432">
        <v>0</v>
      </c>
      <c r="G15" s="169">
        <f t="shared" si="3"/>
        <v>0</v>
      </c>
      <c r="J15" s="70"/>
      <c r="K15" s="435"/>
      <c r="L15" s="359">
        <f t="shared" si="1"/>
        <v>45200</v>
      </c>
      <c r="M15" s="450"/>
      <c r="N15" s="432">
        <v>0</v>
      </c>
      <c r="O15" s="400">
        <f t="shared" si="2"/>
        <v>0</v>
      </c>
    </row>
    <row r="16" spans="1:16383" x14ac:dyDescent="0.3">
      <c r="C16" s="444"/>
      <c r="D16" s="436"/>
      <c r="E16" s="448"/>
      <c r="F16" s="432">
        <v>0</v>
      </c>
      <c r="G16" s="169">
        <f t="shared" si="3"/>
        <v>0</v>
      </c>
      <c r="J16" s="70"/>
      <c r="K16" s="435"/>
      <c r="L16" s="359">
        <f t="shared" si="1"/>
        <v>45200</v>
      </c>
      <c r="M16" s="450"/>
      <c r="N16" s="432">
        <v>0</v>
      </c>
      <c r="O16" s="400">
        <f t="shared" si="2"/>
        <v>0</v>
      </c>
    </row>
    <row r="17" spans="3:15" x14ac:dyDescent="0.3">
      <c r="C17" s="444"/>
      <c r="D17" s="436"/>
      <c r="E17" s="448"/>
      <c r="F17" s="432">
        <v>0</v>
      </c>
      <c r="G17" s="169">
        <f t="shared" si="3"/>
        <v>0</v>
      </c>
      <c r="J17" s="70"/>
      <c r="K17" s="435"/>
      <c r="L17" s="359">
        <f t="shared" si="1"/>
        <v>45200</v>
      </c>
      <c r="M17" s="450"/>
      <c r="N17" s="432">
        <v>0</v>
      </c>
      <c r="O17" s="400">
        <f t="shared" si="2"/>
        <v>0</v>
      </c>
    </row>
    <row r="18" spans="3:15" x14ac:dyDescent="0.3">
      <c r="C18" s="444"/>
      <c r="D18" s="436"/>
      <c r="E18" s="448"/>
      <c r="F18" s="432">
        <v>0</v>
      </c>
      <c r="G18" s="169">
        <f t="shared" si="3"/>
        <v>0</v>
      </c>
      <c r="J18" s="70"/>
      <c r="K18" s="435"/>
      <c r="L18" s="359">
        <f t="shared" si="1"/>
        <v>45200</v>
      </c>
      <c r="M18" s="450"/>
      <c r="N18" s="432">
        <v>0</v>
      </c>
      <c r="O18" s="400">
        <f t="shared" si="2"/>
        <v>0</v>
      </c>
    </row>
    <row r="19" spans="3:15" x14ac:dyDescent="0.3">
      <c r="C19" s="444"/>
      <c r="D19" s="436"/>
      <c r="E19" s="448"/>
      <c r="F19" s="432">
        <v>0</v>
      </c>
      <c r="G19" s="169">
        <f t="shared" si="3"/>
        <v>0</v>
      </c>
      <c r="J19" s="70"/>
      <c r="K19" s="435"/>
      <c r="L19" s="359">
        <f t="shared" si="1"/>
        <v>45200</v>
      </c>
      <c r="M19" s="450"/>
      <c r="N19" s="432">
        <v>0</v>
      </c>
      <c r="O19" s="400">
        <f t="shared" si="2"/>
        <v>0</v>
      </c>
    </row>
    <row r="20" spans="3:15" x14ac:dyDescent="0.3">
      <c r="C20" s="444"/>
      <c r="D20" s="436"/>
      <c r="E20" s="448"/>
      <c r="F20" s="432">
        <v>0</v>
      </c>
      <c r="G20" s="169">
        <f t="shared" si="3"/>
        <v>0</v>
      </c>
      <c r="J20" s="70"/>
      <c r="K20" s="435"/>
      <c r="L20" s="359">
        <f t="shared" si="1"/>
        <v>45200</v>
      </c>
      <c r="M20" s="450"/>
      <c r="N20" s="432">
        <v>0</v>
      </c>
      <c r="O20" s="400">
        <f t="shared" si="2"/>
        <v>0</v>
      </c>
    </row>
    <row r="21" spans="3:15" x14ac:dyDescent="0.3">
      <c r="C21" s="444"/>
      <c r="D21" s="436"/>
      <c r="E21" s="448"/>
      <c r="F21" s="432">
        <v>0</v>
      </c>
      <c r="G21" s="169">
        <f t="shared" si="3"/>
        <v>0</v>
      </c>
      <c r="J21" s="70"/>
      <c r="K21" s="435"/>
      <c r="L21" s="359">
        <f t="shared" si="1"/>
        <v>45200</v>
      </c>
      <c r="M21" s="450"/>
      <c r="N21" s="432">
        <v>0</v>
      </c>
      <c r="O21" s="400">
        <f t="shared" si="2"/>
        <v>0</v>
      </c>
    </row>
    <row r="22" spans="3:15" x14ac:dyDescent="0.3">
      <c r="C22" s="444"/>
      <c r="D22" s="436"/>
      <c r="E22" s="448"/>
      <c r="F22" s="432">
        <v>0</v>
      </c>
      <c r="G22" s="169">
        <f t="shared" si="3"/>
        <v>0</v>
      </c>
      <c r="J22" s="70"/>
      <c r="K22" s="435"/>
      <c r="L22" s="359">
        <f t="shared" si="1"/>
        <v>45200</v>
      </c>
      <c r="M22" s="450"/>
      <c r="N22" s="432">
        <v>0</v>
      </c>
      <c r="O22" s="400">
        <f t="shared" si="2"/>
        <v>0</v>
      </c>
    </row>
    <row r="23" spans="3:15" x14ac:dyDescent="0.3">
      <c r="C23" s="444"/>
      <c r="D23" s="436"/>
      <c r="E23" s="448"/>
      <c r="F23" s="432">
        <v>0</v>
      </c>
      <c r="G23" s="169">
        <f t="shared" si="3"/>
        <v>0</v>
      </c>
      <c r="J23" s="70"/>
      <c r="K23" s="435"/>
      <c r="L23" s="359">
        <f t="shared" si="1"/>
        <v>45200</v>
      </c>
      <c r="M23" s="450"/>
      <c r="N23" s="432">
        <v>0</v>
      </c>
      <c r="O23" s="400">
        <f t="shared" si="2"/>
        <v>0</v>
      </c>
    </row>
    <row r="24" spans="3:15" x14ac:dyDescent="0.3">
      <c r="C24" s="444"/>
      <c r="D24" s="436"/>
      <c r="E24" s="448"/>
      <c r="F24" s="432">
        <v>0</v>
      </c>
      <c r="G24" s="169">
        <f t="shared" si="3"/>
        <v>0</v>
      </c>
      <c r="J24" s="70"/>
      <c r="K24" s="435"/>
      <c r="L24" s="359">
        <f t="shared" si="1"/>
        <v>45200</v>
      </c>
      <c r="M24" s="450"/>
      <c r="N24" s="432">
        <v>0</v>
      </c>
      <c r="O24" s="400">
        <f t="shared" si="2"/>
        <v>0</v>
      </c>
    </row>
    <row r="25" spans="3:15" x14ac:dyDescent="0.3">
      <c r="C25" s="444"/>
      <c r="D25" s="436"/>
      <c r="E25" s="448"/>
      <c r="F25" s="432">
        <v>0</v>
      </c>
      <c r="G25" s="169">
        <f t="shared" si="3"/>
        <v>0</v>
      </c>
      <c r="J25" s="70"/>
      <c r="K25" s="435"/>
      <c r="L25" s="359">
        <f t="shared" si="1"/>
        <v>45200</v>
      </c>
      <c r="M25" s="450"/>
      <c r="N25" s="432">
        <v>0</v>
      </c>
      <c r="O25" s="400">
        <f t="shared" si="2"/>
        <v>0</v>
      </c>
    </row>
    <row r="26" spans="3:15" x14ac:dyDescent="0.3">
      <c r="C26" s="444"/>
      <c r="D26" s="436"/>
      <c r="E26" s="448"/>
      <c r="F26" s="432">
        <v>0</v>
      </c>
      <c r="G26" s="169">
        <f t="shared" si="3"/>
        <v>0</v>
      </c>
      <c r="J26" s="70"/>
      <c r="K26" s="435"/>
      <c r="L26" s="359">
        <f t="shared" si="1"/>
        <v>45200</v>
      </c>
      <c r="M26" s="450"/>
      <c r="N26" s="432">
        <v>0</v>
      </c>
      <c r="O26" s="400">
        <f t="shared" si="2"/>
        <v>0</v>
      </c>
    </row>
    <row r="27" spans="3:15" x14ac:dyDescent="0.3">
      <c r="C27" s="444"/>
      <c r="D27" s="436"/>
      <c r="E27" s="448"/>
      <c r="F27" s="432">
        <v>0</v>
      </c>
      <c r="G27" s="169">
        <f t="shared" si="3"/>
        <v>0</v>
      </c>
      <c r="J27" s="70"/>
      <c r="K27" s="435"/>
      <c r="L27" s="359">
        <f t="shared" si="1"/>
        <v>45200</v>
      </c>
      <c r="M27" s="450"/>
      <c r="N27" s="432">
        <v>0</v>
      </c>
      <c r="O27" s="400">
        <f t="shared" si="2"/>
        <v>0</v>
      </c>
    </row>
    <row r="28" spans="3:15" x14ac:dyDescent="0.3">
      <c r="C28" s="444"/>
      <c r="D28" s="436"/>
      <c r="E28" s="448"/>
      <c r="F28" s="432">
        <v>0</v>
      </c>
      <c r="G28" s="169">
        <f t="shared" si="3"/>
        <v>0</v>
      </c>
      <c r="J28" s="70"/>
      <c r="K28" s="435"/>
      <c r="L28" s="359">
        <f t="shared" si="1"/>
        <v>45200</v>
      </c>
      <c r="M28" s="450"/>
      <c r="N28" s="432">
        <v>0</v>
      </c>
      <c r="O28" s="400">
        <f t="shared" si="2"/>
        <v>0</v>
      </c>
    </row>
    <row r="29" spans="3:15" x14ac:dyDescent="0.3">
      <c r="C29" s="444"/>
      <c r="D29" s="436"/>
      <c r="E29" s="448"/>
      <c r="F29" s="432">
        <v>0</v>
      </c>
      <c r="G29" s="169">
        <f t="shared" si="3"/>
        <v>0</v>
      </c>
      <c r="J29" s="70"/>
      <c r="K29" s="435"/>
      <c r="L29" s="359">
        <f t="shared" si="1"/>
        <v>45200</v>
      </c>
      <c r="M29" s="450"/>
      <c r="N29" s="432">
        <v>0</v>
      </c>
      <c r="O29" s="400">
        <f t="shared" si="2"/>
        <v>0</v>
      </c>
    </row>
    <row r="30" spans="3:15" x14ac:dyDescent="0.3">
      <c r="C30" s="444"/>
      <c r="D30" s="436"/>
      <c r="E30" s="448"/>
      <c r="F30" s="432">
        <v>0</v>
      </c>
      <c r="G30" s="169">
        <f t="shared" si="3"/>
        <v>0</v>
      </c>
      <c r="J30" s="70"/>
      <c r="K30" s="435"/>
      <c r="L30" s="359">
        <f t="shared" si="1"/>
        <v>45200</v>
      </c>
      <c r="M30" s="450"/>
      <c r="N30" s="432">
        <v>0</v>
      </c>
      <c r="O30" s="400">
        <f t="shared" si="2"/>
        <v>0</v>
      </c>
    </row>
    <row r="31" spans="3:15" x14ac:dyDescent="0.3">
      <c r="C31" s="444"/>
      <c r="D31" s="436"/>
      <c r="E31" s="448"/>
      <c r="F31" s="432">
        <v>0</v>
      </c>
      <c r="G31" s="169">
        <f t="shared" si="3"/>
        <v>0</v>
      </c>
      <c r="J31" s="70"/>
      <c r="K31" s="435"/>
      <c r="L31" s="359">
        <f t="shared" si="1"/>
        <v>45200</v>
      </c>
      <c r="M31" s="450"/>
      <c r="N31" s="432">
        <v>0</v>
      </c>
      <c r="O31" s="400">
        <f t="shared" si="2"/>
        <v>0</v>
      </c>
    </row>
    <row r="32" spans="3:15" x14ac:dyDescent="0.3">
      <c r="C32" s="444"/>
      <c r="D32" s="436"/>
      <c r="E32" s="448"/>
      <c r="F32" s="432">
        <v>0</v>
      </c>
      <c r="G32" s="169">
        <f t="shared" si="3"/>
        <v>0</v>
      </c>
      <c r="J32" s="70"/>
      <c r="K32" s="435"/>
      <c r="L32" s="359">
        <f t="shared" si="1"/>
        <v>45200</v>
      </c>
      <c r="M32" s="450"/>
      <c r="N32" s="432">
        <v>0</v>
      </c>
      <c r="O32" s="400">
        <f t="shared" si="2"/>
        <v>0</v>
      </c>
    </row>
    <row r="33" spans="1:17" x14ac:dyDescent="0.3">
      <c r="C33" s="444"/>
      <c r="D33" s="436"/>
      <c r="E33" s="448"/>
      <c r="F33" s="432">
        <v>0</v>
      </c>
      <c r="G33" s="169">
        <f t="shared" si="3"/>
        <v>0</v>
      </c>
      <c r="J33" s="70"/>
      <c r="K33" s="435"/>
      <c r="L33" s="359">
        <f t="shared" si="1"/>
        <v>45200</v>
      </c>
      <c r="M33" s="450"/>
      <c r="N33" s="432">
        <v>0</v>
      </c>
      <c r="O33" s="400">
        <f t="shared" si="2"/>
        <v>0</v>
      </c>
    </row>
    <row r="34" spans="1:17" x14ac:dyDescent="0.3">
      <c r="C34" s="444"/>
      <c r="D34" s="436"/>
      <c r="E34" s="448"/>
      <c r="F34" s="432">
        <v>0</v>
      </c>
      <c r="G34" s="169">
        <f t="shared" si="3"/>
        <v>0</v>
      </c>
      <c r="J34" s="70"/>
      <c r="K34" s="435"/>
      <c r="L34" s="359">
        <f t="shared" si="1"/>
        <v>45200</v>
      </c>
      <c r="M34" s="450"/>
      <c r="N34" s="432">
        <v>0</v>
      </c>
      <c r="O34" s="400">
        <f t="shared" si="2"/>
        <v>0</v>
      </c>
    </row>
    <row r="35" spans="1:17" s="94" customFormat="1" ht="16.2" thickBot="1" x14ac:dyDescent="0.35">
      <c r="A35"/>
      <c r="B35"/>
      <c r="C35" s="445"/>
      <c r="D35" s="446"/>
      <c r="E35" s="449"/>
      <c r="F35" s="447">
        <v>0</v>
      </c>
      <c r="G35" s="170">
        <f>F35*E35/12</f>
        <v>0</v>
      </c>
      <c r="H35" s="4"/>
      <c r="I35"/>
      <c r="J35" s="70"/>
      <c r="K35" s="442"/>
      <c r="L35" s="361">
        <f t="shared" si="1"/>
        <v>45200</v>
      </c>
      <c r="M35" s="451"/>
      <c r="N35" s="447">
        <v>0</v>
      </c>
      <c r="O35" s="401">
        <f t="shared" si="2"/>
        <v>0</v>
      </c>
      <c r="P35" s="4"/>
      <c r="Q35" s="171"/>
    </row>
    <row r="36" spans="1:17" s="176" customFormat="1" x14ac:dyDescent="0.3">
      <c r="C36" s="176" t="s">
        <v>23</v>
      </c>
      <c r="E36" s="402"/>
      <c r="F36" s="172">
        <f>SUM(F5:F35)</f>
        <v>0</v>
      </c>
      <c r="G36" s="172">
        <f>SUM(G5:G35)</f>
        <v>0</v>
      </c>
      <c r="H36" s="5"/>
      <c r="I36" s="135"/>
      <c r="J36" s="403"/>
      <c r="K36" s="176" t="s">
        <v>23</v>
      </c>
      <c r="L36" s="404"/>
      <c r="M36" s="405"/>
      <c r="N36" s="172">
        <f>SUM(N5:N35)</f>
        <v>0</v>
      </c>
      <c r="O36" s="172">
        <f>SUM(O5:O35)</f>
        <v>0</v>
      </c>
      <c r="P36" s="5"/>
    </row>
    <row r="37" spans="1:17" x14ac:dyDescent="0.3">
      <c r="C37" s="171"/>
      <c r="D37" s="171"/>
      <c r="E37" s="171"/>
      <c r="F37" s="350"/>
      <c r="J37" s="70"/>
      <c r="K37" s="171"/>
      <c r="L37" s="359"/>
      <c r="M37" s="359"/>
      <c r="N37" s="350"/>
    </row>
    <row r="38" spans="1:17" x14ac:dyDescent="0.3">
      <c r="C38" s="171"/>
      <c r="D38" s="171"/>
      <c r="E38" s="171"/>
      <c r="F38" s="350"/>
      <c r="K38" s="171"/>
      <c r="L38" s="359"/>
      <c r="M38" s="359"/>
      <c r="N38" s="350"/>
    </row>
    <row r="39" spans="1:17" x14ac:dyDescent="0.3">
      <c r="C39" s="171"/>
      <c r="D39" s="171"/>
      <c r="E39" s="171"/>
      <c r="F39" s="350"/>
      <c r="K39" s="171"/>
      <c r="L39" s="359"/>
      <c r="M39" s="359"/>
      <c r="N39" s="350"/>
    </row>
    <row r="40" spans="1:17" x14ac:dyDescent="0.3">
      <c r="C40" s="171"/>
      <c r="D40" s="171"/>
      <c r="E40" s="171"/>
      <c r="F40" s="350"/>
      <c r="K40" s="171"/>
      <c r="L40" s="359"/>
      <c r="M40" s="359"/>
      <c r="N40" s="350"/>
    </row>
    <row r="41" spans="1:17" x14ac:dyDescent="0.3">
      <c r="C41" s="171"/>
      <c r="D41" s="171"/>
      <c r="E41" s="171"/>
      <c r="F41" s="171"/>
      <c r="K41" s="171"/>
      <c r="L41" s="359"/>
      <c r="M41" s="359"/>
      <c r="N41" s="171"/>
    </row>
    <row r="42" spans="1:17" x14ac:dyDescent="0.3">
      <c r="C42" s="171"/>
      <c r="D42" s="171"/>
      <c r="E42" s="171"/>
      <c r="F42" s="171"/>
      <c r="K42" s="171"/>
      <c r="L42" s="359"/>
      <c r="M42" s="359"/>
      <c r="N42" s="171"/>
    </row>
    <row r="43" spans="1:17" x14ac:dyDescent="0.3">
      <c r="C43" s="171"/>
      <c r="D43" s="171"/>
      <c r="E43" s="171"/>
      <c r="F43" s="171"/>
      <c r="K43" s="171"/>
      <c r="L43" s="359"/>
      <c r="M43" s="359"/>
      <c r="N43" s="171"/>
    </row>
    <row r="44" spans="1:17" x14ac:dyDescent="0.3">
      <c r="C44" s="171"/>
      <c r="D44" s="171"/>
      <c r="E44" s="171"/>
      <c r="F44" s="171"/>
      <c r="K44" s="171"/>
      <c r="L44" s="359"/>
      <c r="M44" s="359"/>
      <c r="N44" s="171"/>
    </row>
    <row r="45" spans="1:17" x14ac:dyDescent="0.3">
      <c r="C45" s="171"/>
      <c r="D45" s="171"/>
      <c r="E45" s="171"/>
      <c r="F45" s="171"/>
      <c r="K45" s="171"/>
      <c r="L45" s="359"/>
      <c r="M45" s="359"/>
      <c r="N45" s="171"/>
    </row>
    <row r="46" spans="1:17" x14ac:dyDescent="0.3">
      <c r="C46" s="171"/>
      <c r="D46" s="171"/>
      <c r="E46" s="171"/>
      <c r="F46" s="171"/>
      <c r="K46" s="171"/>
      <c r="L46" s="359"/>
      <c r="M46" s="359"/>
      <c r="N46" s="171"/>
    </row>
    <row r="47" spans="1:17" x14ac:dyDescent="0.3">
      <c r="C47" s="171"/>
      <c r="D47" s="171"/>
      <c r="E47" s="171"/>
      <c r="F47" s="171"/>
      <c r="K47" s="171"/>
      <c r="L47" s="359"/>
      <c r="M47" s="359"/>
      <c r="N47" s="171"/>
    </row>
    <row r="48" spans="1:17" x14ac:dyDescent="0.3">
      <c r="C48" s="171"/>
      <c r="D48" s="171"/>
      <c r="E48" s="171"/>
      <c r="F48" s="171"/>
      <c r="K48" s="171"/>
      <c r="L48" s="359"/>
      <c r="M48" s="359"/>
      <c r="N48" s="171"/>
    </row>
    <row r="49" spans="3:14" x14ac:dyDescent="0.3">
      <c r="C49" s="171"/>
      <c r="D49" s="171"/>
      <c r="E49" s="171"/>
      <c r="F49" s="171"/>
      <c r="K49" s="171"/>
      <c r="L49" s="359"/>
      <c r="M49" s="359"/>
      <c r="N49" s="171"/>
    </row>
    <row r="50" spans="3:14" x14ac:dyDescent="0.3">
      <c r="C50" s="171"/>
      <c r="D50" s="171"/>
      <c r="E50" s="171"/>
      <c r="F50" s="171"/>
      <c r="K50" s="171"/>
      <c r="L50" s="359"/>
      <c r="M50" s="359"/>
      <c r="N50" s="171"/>
    </row>
    <row r="51" spans="3:14" x14ac:dyDescent="0.3">
      <c r="C51" s="171"/>
      <c r="D51" s="171"/>
      <c r="E51" s="171"/>
      <c r="F51" s="171"/>
      <c r="K51" s="171"/>
      <c r="L51" s="359"/>
      <c r="M51" s="359"/>
      <c r="N51" s="171"/>
    </row>
    <row r="52" spans="3:14" x14ac:dyDescent="0.3">
      <c r="C52" s="171"/>
      <c r="D52" s="171"/>
      <c r="E52" s="171"/>
      <c r="F52" s="171"/>
      <c r="K52" s="171"/>
      <c r="L52" s="359"/>
      <c r="M52" s="359"/>
      <c r="N52" s="171"/>
    </row>
    <row r="53" spans="3:14" x14ac:dyDescent="0.3">
      <c r="C53" s="171"/>
      <c r="D53" s="171"/>
      <c r="E53" s="171"/>
      <c r="F53" s="350"/>
      <c r="K53" s="171"/>
      <c r="L53" s="359"/>
      <c r="M53" s="359"/>
      <c r="N53" s="350"/>
    </row>
    <row r="54" spans="3:14" x14ac:dyDescent="0.3">
      <c r="C54" s="171"/>
      <c r="D54" s="171"/>
      <c r="E54" s="171"/>
      <c r="F54" s="350"/>
      <c r="K54" s="171"/>
      <c r="L54" s="359"/>
      <c r="M54" s="359"/>
      <c r="N54" s="350"/>
    </row>
    <row r="55" spans="3:14" x14ac:dyDescent="0.3">
      <c r="C55" s="171"/>
      <c r="D55" s="171"/>
      <c r="E55" s="171"/>
      <c r="F55" s="350"/>
      <c r="K55" s="171"/>
      <c r="L55" s="359"/>
      <c r="M55" s="359"/>
      <c r="N55" s="350"/>
    </row>
    <row r="56" spans="3:14" x14ac:dyDescent="0.3">
      <c r="C56" s="171"/>
      <c r="D56" s="171"/>
      <c r="E56" s="171"/>
      <c r="F56" s="350"/>
      <c r="K56" s="171"/>
      <c r="L56" s="359"/>
      <c r="M56" s="359"/>
      <c r="N56" s="350"/>
    </row>
    <row r="57" spans="3:14" x14ac:dyDescent="0.3">
      <c r="C57" s="171"/>
      <c r="D57" s="171"/>
      <c r="E57" s="171"/>
      <c r="F57" s="350"/>
      <c r="K57" s="171"/>
      <c r="L57" s="359"/>
      <c r="M57" s="359"/>
      <c r="N57" s="350"/>
    </row>
    <row r="58" spans="3:14" x14ac:dyDescent="0.3">
      <c r="C58" s="171"/>
      <c r="D58" s="171"/>
      <c r="E58" s="171"/>
      <c r="F58" s="350"/>
      <c r="K58" s="171"/>
      <c r="L58" s="359"/>
      <c r="M58" s="359"/>
      <c r="N58" s="350"/>
    </row>
    <row r="59" spans="3:14" x14ac:dyDescent="0.3">
      <c r="C59" s="171"/>
      <c r="D59" s="171"/>
      <c r="E59" s="171"/>
      <c r="F59" s="350"/>
      <c r="K59" s="171"/>
      <c r="L59" s="359"/>
      <c r="M59" s="359"/>
      <c r="N59" s="350"/>
    </row>
    <row r="60" spans="3:14" x14ac:dyDescent="0.3">
      <c r="C60" s="171"/>
      <c r="D60" s="171"/>
      <c r="E60" s="171"/>
      <c r="F60" s="350"/>
      <c r="K60" s="171"/>
      <c r="L60" s="359"/>
      <c r="M60" s="359"/>
      <c r="N60" s="350"/>
    </row>
    <row r="61" spans="3:14" x14ac:dyDescent="0.3">
      <c r="C61" s="171"/>
      <c r="D61" s="171"/>
      <c r="E61" s="171"/>
      <c r="F61" s="350"/>
      <c r="K61" s="171"/>
      <c r="L61" s="359"/>
      <c r="M61" s="359"/>
      <c r="N61" s="350"/>
    </row>
    <row r="62" spans="3:14" x14ac:dyDescent="0.3">
      <c r="C62" s="171"/>
      <c r="D62" s="171"/>
      <c r="E62" s="171"/>
      <c r="F62" s="350"/>
      <c r="K62" s="171"/>
      <c r="L62" s="359"/>
      <c r="M62" s="359"/>
      <c r="N62" s="350"/>
    </row>
    <row r="63" spans="3:14" x14ac:dyDescent="0.3">
      <c r="C63" s="171"/>
      <c r="D63" s="171"/>
      <c r="E63" s="171"/>
      <c r="F63" s="350"/>
      <c r="K63" s="171"/>
      <c r="L63" s="359"/>
      <c r="M63" s="359"/>
      <c r="N63" s="350"/>
    </row>
    <row r="64" spans="3:14" x14ac:dyDescent="0.3">
      <c r="C64" s="171"/>
      <c r="D64" s="171"/>
      <c r="E64" s="171"/>
      <c r="F64" s="350"/>
      <c r="K64" s="171"/>
      <c r="L64" s="359"/>
      <c r="M64" s="359"/>
      <c r="N64" s="350"/>
    </row>
    <row r="65" spans="3:14" x14ac:dyDescent="0.3">
      <c r="C65" s="171"/>
      <c r="D65" s="171"/>
      <c r="E65" s="171"/>
      <c r="F65" s="350"/>
      <c r="K65" s="171"/>
      <c r="L65" s="359"/>
      <c r="M65" s="359"/>
      <c r="N65" s="350"/>
    </row>
    <row r="66" spans="3:14" x14ac:dyDescent="0.3">
      <c r="C66" s="171"/>
      <c r="D66" s="171"/>
      <c r="E66" s="171"/>
      <c r="F66" s="350"/>
      <c r="K66" s="171"/>
      <c r="L66" s="359"/>
      <c r="M66" s="359"/>
      <c r="N66" s="350"/>
    </row>
    <row r="67" spans="3:14" x14ac:dyDescent="0.3">
      <c r="C67" s="171"/>
      <c r="D67" s="171"/>
      <c r="E67" s="171"/>
      <c r="F67" s="350"/>
      <c r="K67" s="171"/>
      <c r="L67" s="359"/>
      <c r="M67" s="359"/>
      <c r="N67" s="350"/>
    </row>
    <row r="68" spans="3:14" x14ac:dyDescent="0.3">
      <c r="C68" s="171"/>
      <c r="D68" s="171"/>
      <c r="E68" s="171"/>
      <c r="F68" s="350"/>
      <c r="K68" s="171"/>
      <c r="L68" s="359"/>
      <c r="M68" s="359"/>
      <c r="N68" s="350"/>
    </row>
    <row r="69" spans="3:14" x14ac:dyDescent="0.3">
      <c r="C69" s="171"/>
      <c r="D69" s="171"/>
      <c r="E69" s="171"/>
      <c r="F69" s="350"/>
      <c r="K69" s="171"/>
      <c r="L69" s="359"/>
      <c r="M69" s="359"/>
      <c r="N69" s="350"/>
    </row>
    <row r="70" spans="3:14" x14ac:dyDescent="0.3">
      <c r="C70" s="171"/>
      <c r="D70" s="171"/>
      <c r="E70" s="171"/>
      <c r="F70" s="350"/>
      <c r="K70" s="171"/>
      <c r="L70" s="359"/>
      <c r="M70" s="359"/>
      <c r="N70" s="350"/>
    </row>
    <row r="71" spans="3:14" x14ac:dyDescent="0.3">
      <c r="C71" s="171"/>
      <c r="D71" s="171"/>
      <c r="E71" s="171"/>
      <c r="F71" s="350"/>
      <c r="K71" s="171"/>
      <c r="L71" s="359"/>
      <c r="M71" s="359"/>
      <c r="N71" s="350"/>
    </row>
    <row r="72" spans="3:14" x14ac:dyDescent="0.3">
      <c r="C72" s="171"/>
      <c r="D72" s="171"/>
      <c r="E72" s="171"/>
      <c r="F72" s="350"/>
      <c r="K72" s="171"/>
      <c r="L72" s="359"/>
      <c r="M72" s="359"/>
      <c r="N72" s="350"/>
    </row>
    <row r="73" spans="3:14" hidden="1" x14ac:dyDescent="0.3"/>
    <row r="74" spans="3:14" hidden="1" x14ac:dyDescent="0.3"/>
    <row r="75" spans="3:14" hidden="1" x14ac:dyDescent="0.3"/>
    <row r="76" spans="3:14" hidden="1" x14ac:dyDescent="0.3"/>
    <row r="77" spans="3:14" hidden="1" x14ac:dyDescent="0.3"/>
    <row r="78" spans="3:14" hidden="1" x14ac:dyDescent="0.3"/>
    <row r="79" spans="3:14" hidden="1" x14ac:dyDescent="0.3"/>
    <row r="80" spans="3: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47EB-A04F-44A6-B2E9-D43512CE39F8}">
  <sheetPr codeName="Sheet19">
    <tabColor theme="2" tint="-0.499984740745262"/>
  </sheetPr>
  <dimension ref="A1:XFD54"/>
  <sheetViews>
    <sheetView showGridLines="0" zoomScale="70" zoomScaleNormal="70" workbookViewId="0">
      <selection activeCell="K12" sqref="K12"/>
    </sheetView>
  </sheetViews>
  <sheetFormatPr defaultColWidth="0" defaultRowHeight="15.6" zeroHeight="1" x14ac:dyDescent="0.3"/>
  <cols>
    <col min="1" max="1" width="3.19921875" customWidth="1"/>
    <col min="2" max="2" width="4.19921875" customWidth="1"/>
    <col min="3" max="3" width="35.5" customWidth="1"/>
    <col min="4" max="4" width="17.09765625" customWidth="1"/>
    <col min="5" max="5" width="16" style="165" customWidth="1"/>
    <col min="6" max="6" width="16.796875" style="175" customWidth="1"/>
    <col min="7" max="7" width="16" customWidth="1"/>
    <col min="8" max="8" width="16.09765625" customWidth="1"/>
    <col min="9" max="9" width="20.296875" customWidth="1"/>
    <col min="10" max="10" width="24.5" customWidth="1"/>
    <col min="11" max="11" width="8.796875" style="171" customWidth="1"/>
    <col min="12" max="16" width="8.796875" hidden="1"/>
    <col min="17" max="17" width="10.3984375" hidden="1"/>
    <col min="18" max="19" width="8.796875" hidden="1"/>
  </cols>
  <sheetData>
    <row r="1" spans="1:16382" s="21" customFormat="1" ht="25.8" x14ac:dyDescent="0.5">
      <c r="A1" s="26" t="s">
        <v>292</v>
      </c>
      <c r="B1" s="27"/>
      <c r="C1" s="21" t="s">
        <v>294</v>
      </c>
      <c r="E1" s="162"/>
      <c r="F1" s="173"/>
      <c r="I1" s="162" t="s">
        <v>136</v>
      </c>
      <c r="J1" s="335">
        <f>Saving!O1</f>
        <v>45200</v>
      </c>
      <c r="K1" s="397"/>
    </row>
    <row r="2" spans="1:16382" s="4" customFormat="1" ht="7.2" customHeight="1" x14ac:dyDescent="0.3">
      <c r="B2" s="5"/>
      <c r="E2" s="28"/>
      <c r="F2" s="22"/>
      <c r="K2" s="171"/>
    </row>
    <row r="3" spans="1:16382" x14ac:dyDescent="0.3">
      <c r="B3" s="164" t="s">
        <v>293</v>
      </c>
      <c r="D3" s="174"/>
    </row>
    <row r="4" spans="1:16382" x14ac:dyDescent="0.3">
      <c r="C4" s="166" t="s">
        <v>297</v>
      </c>
      <c r="D4" s="167" t="s">
        <v>301</v>
      </c>
      <c r="E4" s="167" t="s">
        <v>295</v>
      </c>
      <c r="F4" s="167" t="s">
        <v>296</v>
      </c>
      <c r="G4" s="167" t="s">
        <v>298</v>
      </c>
      <c r="H4" s="167" t="s">
        <v>299</v>
      </c>
      <c r="I4" s="167" t="s">
        <v>300</v>
      </c>
      <c r="J4" s="167" t="s">
        <v>360</v>
      </c>
      <c r="K4" s="351"/>
      <c r="L4" s="166"/>
      <c r="M4" s="166"/>
      <c r="N4" s="166"/>
      <c r="O4" s="166"/>
      <c r="P4" s="166"/>
      <c r="Q4" s="166"/>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c r="KM4" s="168"/>
      <c r="KN4" s="168"/>
      <c r="KO4" s="168"/>
      <c r="KP4" s="168"/>
      <c r="KQ4" s="168"/>
      <c r="KR4" s="168"/>
      <c r="KS4" s="168"/>
      <c r="KT4" s="168"/>
      <c r="KU4" s="168"/>
      <c r="KV4" s="168"/>
      <c r="KW4" s="168"/>
      <c r="KX4" s="168"/>
      <c r="KY4" s="168"/>
      <c r="KZ4" s="168"/>
      <c r="LA4" s="168"/>
      <c r="LB4" s="168"/>
      <c r="LC4" s="168"/>
      <c r="LD4" s="168"/>
      <c r="LE4" s="168"/>
      <c r="LF4" s="168"/>
      <c r="LG4" s="168"/>
      <c r="LH4" s="168"/>
      <c r="LI4" s="168"/>
      <c r="LJ4" s="168"/>
      <c r="LK4" s="168"/>
      <c r="LL4" s="168"/>
      <c r="LM4" s="168"/>
      <c r="LN4" s="168"/>
      <c r="LO4" s="168"/>
      <c r="LP4" s="168"/>
      <c r="LQ4" s="168"/>
      <c r="LR4" s="168"/>
      <c r="LS4" s="168"/>
      <c r="LT4" s="168"/>
      <c r="LU4" s="168"/>
      <c r="LV4" s="168"/>
      <c r="LW4" s="168"/>
      <c r="LX4" s="168"/>
      <c r="LY4" s="168"/>
      <c r="LZ4" s="168"/>
      <c r="MA4" s="168"/>
      <c r="MB4" s="168"/>
      <c r="MC4" s="168"/>
      <c r="MD4" s="168"/>
      <c r="ME4" s="168"/>
      <c r="MF4" s="168"/>
      <c r="MG4" s="168"/>
      <c r="MH4" s="168"/>
      <c r="MI4" s="168"/>
      <c r="MJ4" s="168"/>
      <c r="MK4" s="168"/>
      <c r="ML4" s="168"/>
      <c r="MM4" s="168"/>
      <c r="MN4" s="168"/>
      <c r="MO4" s="168"/>
      <c r="MP4" s="168"/>
      <c r="MQ4" s="168"/>
      <c r="MR4" s="168"/>
      <c r="MS4" s="168"/>
      <c r="MT4" s="168"/>
      <c r="MU4" s="168"/>
      <c r="MV4" s="168"/>
      <c r="MW4" s="168"/>
      <c r="MX4" s="168"/>
      <c r="MY4" s="168"/>
      <c r="MZ4" s="168"/>
      <c r="NA4" s="168"/>
      <c r="NB4" s="168"/>
      <c r="NC4" s="168"/>
      <c r="ND4" s="168"/>
      <c r="NE4" s="168"/>
      <c r="NF4" s="168"/>
      <c r="NG4" s="168"/>
      <c r="NH4" s="168"/>
      <c r="NI4" s="168"/>
      <c r="NJ4" s="168"/>
      <c r="NK4" s="168"/>
      <c r="NL4" s="168"/>
      <c r="NM4" s="168"/>
      <c r="NN4" s="168"/>
      <c r="NO4" s="168"/>
      <c r="NP4" s="168"/>
      <c r="NQ4" s="168"/>
      <c r="NR4" s="168"/>
      <c r="NS4" s="168"/>
      <c r="NT4" s="168"/>
      <c r="NU4" s="168"/>
      <c r="NV4" s="168"/>
      <c r="NW4" s="168"/>
      <c r="NX4" s="168"/>
      <c r="NY4" s="168"/>
      <c r="NZ4" s="168"/>
      <c r="OA4" s="168"/>
      <c r="OB4" s="168"/>
      <c r="OC4" s="168"/>
      <c r="OD4" s="168"/>
      <c r="OE4" s="168"/>
      <c r="OF4" s="168"/>
      <c r="OG4" s="168"/>
      <c r="OH4" s="168"/>
      <c r="OI4" s="168"/>
      <c r="OJ4" s="168"/>
      <c r="OK4" s="168"/>
      <c r="OL4" s="168"/>
      <c r="OM4" s="168"/>
      <c r="ON4" s="168"/>
      <c r="OO4" s="168"/>
      <c r="OP4" s="168"/>
      <c r="OQ4" s="168"/>
      <c r="OR4" s="168"/>
      <c r="OS4" s="168"/>
      <c r="OT4" s="168"/>
      <c r="OU4" s="168"/>
      <c r="OV4" s="168"/>
      <c r="OW4" s="168"/>
      <c r="OX4" s="168"/>
      <c r="OY4" s="168"/>
      <c r="OZ4" s="168"/>
      <c r="PA4" s="168"/>
      <c r="PB4" s="168"/>
      <c r="PC4" s="168"/>
      <c r="PD4" s="168"/>
      <c r="PE4" s="168"/>
      <c r="PF4" s="168"/>
      <c r="PG4" s="168"/>
      <c r="PH4" s="168"/>
      <c r="PI4" s="168"/>
      <c r="PJ4" s="168"/>
      <c r="PK4" s="168"/>
      <c r="PL4" s="168"/>
      <c r="PM4" s="168"/>
      <c r="PN4" s="168"/>
      <c r="PO4" s="168"/>
      <c r="PP4" s="168"/>
      <c r="PQ4" s="168"/>
      <c r="PR4" s="168"/>
      <c r="PS4" s="168"/>
      <c r="PT4" s="168"/>
      <c r="PU4" s="168"/>
      <c r="PV4" s="168"/>
      <c r="PW4" s="168"/>
      <c r="PX4" s="168"/>
      <c r="PY4" s="168"/>
      <c r="PZ4" s="168"/>
      <c r="QA4" s="168"/>
      <c r="QB4" s="168"/>
      <c r="QC4" s="168"/>
      <c r="QD4" s="168"/>
      <c r="QE4" s="168"/>
      <c r="QF4" s="168"/>
      <c r="QG4" s="168"/>
      <c r="QH4" s="168"/>
      <c r="QI4" s="168"/>
      <c r="QJ4" s="168"/>
      <c r="QK4" s="168"/>
      <c r="QL4" s="168"/>
      <c r="QM4" s="168"/>
      <c r="QN4" s="168"/>
      <c r="QO4" s="168"/>
      <c r="QP4" s="168"/>
      <c r="QQ4" s="168"/>
      <c r="QR4" s="168"/>
      <c r="QS4" s="168"/>
      <c r="QT4" s="168"/>
      <c r="QU4" s="168"/>
      <c r="QV4" s="168"/>
      <c r="QW4" s="168"/>
      <c r="QX4" s="168"/>
      <c r="QY4" s="168"/>
      <c r="QZ4" s="168"/>
      <c r="RA4" s="168"/>
      <c r="RB4" s="168"/>
      <c r="RC4" s="168"/>
      <c r="RD4" s="168"/>
      <c r="RE4" s="168"/>
      <c r="RF4" s="168"/>
      <c r="RG4" s="168"/>
      <c r="RH4" s="168"/>
      <c r="RI4" s="168"/>
      <c r="RJ4" s="168"/>
      <c r="RK4" s="168"/>
      <c r="RL4" s="168"/>
      <c r="RM4" s="168"/>
      <c r="RN4" s="168"/>
      <c r="RO4" s="168"/>
      <c r="RP4" s="168"/>
      <c r="RQ4" s="168"/>
      <c r="RR4" s="168"/>
      <c r="RS4" s="168"/>
      <c r="RT4" s="168"/>
      <c r="RU4" s="168"/>
      <c r="RV4" s="168"/>
      <c r="RW4" s="168"/>
      <c r="RX4" s="168"/>
      <c r="RY4" s="168"/>
      <c r="RZ4" s="168"/>
      <c r="SA4" s="168"/>
      <c r="SB4" s="168"/>
      <c r="SC4" s="168"/>
      <c r="SD4" s="168"/>
      <c r="SE4" s="168"/>
      <c r="SF4" s="168"/>
      <c r="SG4" s="168"/>
      <c r="SH4" s="168"/>
      <c r="SI4" s="168"/>
      <c r="SJ4" s="168"/>
      <c r="SK4" s="168"/>
      <c r="SL4" s="168"/>
      <c r="SM4" s="168"/>
      <c r="SN4" s="168"/>
      <c r="SO4" s="168"/>
      <c r="SP4" s="168"/>
      <c r="SQ4" s="168"/>
      <c r="SR4" s="168"/>
      <c r="SS4" s="168"/>
      <c r="ST4" s="168"/>
      <c r="SU4" s="168"/>
      <c r="SV4" s="168"/>
      <c r="SW4" s="168"/>
      <c r="SX4" s="168"/>
      <c r="SY4" s="168"/>
      <c r="SZ4" s="168"/>
      <c r="TA4" s="168"/>
      <c r="TB4" s="168"/>
      <c r="TC4" s="168"/>
      <c r="TD4" s="168"/>
      <c r="TE4" s="168"/>
      <c r="TF4" s="168"/>
      <c r="TG4" s="168"/>
      <c r="TH4" s="168"/>
      <c r="TI4" s="168"/>
      <c r="TJ4" s="168"/>
      <c r="TK4" s="168"/>
      <c r="TL4" s="168"/>
      <c r="TM4" s="168"/>
      <c r="TN4" s="168"/>
      <c r="TO4" s="168"/>
      <c r="TP4" s="168"/>
      <c r="TQ4" s="168"/>
      <c r="TR4" s="168"/>
      <c r="TS4" s="168"/>
      <c r="TT4" s="168"/>
      <c r="TU4" s="168"/>
      <c r="TV4" s="168"/>
      <c r="TW4" s="168"/>
      <c r="TX4" s="168"/>
      <c r="TY4" s="168"/>
      <c r="TZ4" s="168"/>
      <c r="UA4" s="168"/>
      <c r="UB4" s="168"/>
      <c r="UC4" s="168"/>
      <c r="UD4" s="168"/>
      <c r="UE4" s="168"/>
      <c r="UF4" s="168"/>
      <c r="UG4" s="168"/>
      <c r="UH4" s="168"/>
      <c r="UI4" s="168"/>
      <c r="UJ4" s="168"/>
      <c r="UK4" s="168"/>
      <c r="UL4" s="168"/>
      <c r="UM4" s="168"/>
      <c r="UN4" s="168"/>
      <c r="UO4" s="168"/>
      <c r="UP4" s="168"/>
      <c r="UQ4" s="168"/>
      <c r="UR4" s="168"/>
      <c r="US4" s="168"/>
      <c r="UT4" s="168"/>
      <c r="UU4" s="168"/>
      <c r="UV4" s="168"/>
      <c r="UW4" s="168"/>
      <c r="UX4" s="168"/>
      <c r="UY4" s="168"/>
      <c r="UZ4" s="168"/>
      <c r="VA4" s="168"/>
      <c r="VB4" s="168"/>
      <c r="VC4" s="168"/>
      <c r="VD4" s="168"/>
      <c r="VE4" s="168"/>
      <c r="VF4" s="168"/>
      <c r="VG4" s="168"/>
      <c r="VH4" s="168"/>
      <c r="VI4" s="168"/>
      <c r="VJ4" s="168"/>
      <c r="VK4" s="168"/>
      <c r="VL4" s="168"/>
      <c r="VM4" s="168"/>
      <c r="VN4" s="168"/>
      <c r="VO4" s="168"/>
      <c r="VP4" s="168"/>
      <c r="VQ4" s="168"/>
      <c r="VR4" s="168"/>
      <c r="VS4" s="168"/>
      <c r="VT4" s="168"/>
      <c r="VU4" s="168"/>
      <c r="VV4" s="168"/>
      <c r="VW4" s="168"/>
      <c r="VX4" s="168"/>
      <c r="VY4" s="168"/>
      <c r="VZ4" s="168"/>
      <c r="WA4" s="168"/>
      <c r="WB4" s="168"/>
      <c r="WC4" s="168"/>
      <c r="WD4" s="168"/>
      <c r="WE4" s="168"/>
      <c r="WF4" s="168"/>
      <c r="WG4" s="168"/>
      <c r="WH4" s="168"/>
      <c r="WI4" s="168"/>
      <c r="WJ4" s="168"/>
      <c r="WK4" s="168"/>
      <c r="WL4" s="168"/>
      <c r="WM4" s="168"/>
      <c r="WN4" s="168"/>
      <c r="WO4" s="168"/>
      <c r="WP4" s="168"/>
      <c r="WQ4" s="168"/>
      <c r="WR4" s="168"/>
      <c r="WS4" s="168"/>
      <c r="WT4" s="168"/>
      <c r="WU4" s="168"/>
      <c r="WV4" s="168"/>
      <c r="WW4" s="168"/>
      <c r="WX4" s="168"/>
      <c r="WY4" s="168"/>
      <c r="WZ4" s="168"/>
      <c r="XA4" s="168"/>
      <c r="XB4" s="168"/>
      <c r="XC4" s="168"/>
      <c r="XD4" s="168"/>
      <c r="XE4" s="168"/>
      <c r="XF4" s="168"/>
      <c r="XG4" s="168"/>
      <c r="XH4" s="168"/>
      <c r="XI4" s="168"/>
      <c r="XJ4" s="168"/>
      <c r="XK4" s="168"/>
      <c r="XL4" s="168"/>
      <c r="XM4" s="168"/>
      <c r="XN4" s="168"/>
      <c r="XO4" s="168"/>
      <c r="XP4" s="168"/>
      <c r="XQ4" s="168"/>
      <c r="XR4" s="168"/>
      <c r="XS4" s="168"/>
      <c r="XT4" s="168"/>
      <c r="XU4" s="168"/>
      <c r="XV4" s="168"/>
      <c r="XW4" s="168"/>
      <c r="XX4" s="168"/>
      <c r="XY4" s="168"/>
      <c r="XZ4" s="168"/>
      <c r="YA4" s="168"/>
      <c r="YB4" s="168"/>
      <c r="YC4" s="168"/>
      <c r="YD4" s="168"/>
      <c r="YE4" s="168"/>
      <c r="YF4" s="168"/>
      <c r="YG4" s="168"/>
      <c r="YH4" s="168"/>
      <c r="YI4" s="168"/>
      <c r="YJ4" s="168"/>
      <c r="YK4" s="168"/>
      <c r="YL4" s="168"/>
      <c r="YM4" s="168"/>
      <c r="YN4" s="168"/>
      <c r="YO4" s="168"/>
      <c r="YP4" s="168"/>
      <c r="YQ4" s="168"/>
      <c r="YR4" s="168"/>
      <c r="YS4" s="168"/>
      <c r="YT4" s="168"/>
      <c r="YU4" s="168"/>
      <c r="YV4" s="168"/>
      <c r="YW4" s="168"/>
      <c r="YX4" s="168"/>
      <c r="YY4" s="168"/>
      <c r="YZ4" s="168"/>
      <c r="ZA4" s="168"/>
      <c r="ZB4" s="168"/>
      <c r="ZC4" s="168"/>
      <c r="ZD4" s="168"/>
      <c r="ZE4" s="168"/>
      <c r="ZF4" s="168"/>
      <c r="ZG4" s="168"/>
      <c r="ZH4" s="168"/>
      <c r="ZI4" s="168"/>
      <c r="ZJ4" s="168"/>
      <c r="ZK4" s="168"/>
      <c r="ZL4" s="168"/>
      <c r="ZM4" s="168"/>
      <c r="ZN4" s="168"/>
      <c r="ZO4" s="168"/>
      <c r="ZP4" s="168"/>
      <c r="ZQ4" s="168"/>
      <c r="ZR4" s="168"/>
      <c r="ZS4" s="168"/>
      <c r="ZT4" s="168"/>
      <c r="ZU4" s="168"/>
      <c r="ZV4" s="168"/>
      <c r="ZW4" s="168"/>
      <c r="ZX4" s="168"/>
      <c r="ZY4" s="168"/>
      <c r="ZZ4" s="168"/>
      <c r="AAA4" s="168"/>
      <c r="AAB4" s="168"/>
      <c r="AAC4" s="168"/>
      <c r="AAD4" s="168"/>
      <c r="AAE4" s="168"/>
      <c r="AAF4" s="168"/>
      <c r="AAG4" s="168"/>
      <c r="AAH4" s="168"/>
      <c r="AAI4" s="168"/>
      <c r="AAJ4" s="168"/>
      <c r="AAK4" s="168"/>
      <c r="AAL4" s="168"/>
      <c r="AAM4" s="168"/>
      <c r="AAN4" s="168"/>
      <c r="AAO4" s="168"/>
      <c r="AAP4" s="168"/>
      <c r="AAQ4" s="168"/>
      <c r="AAR4" s="168"/>
      <c r="AAS4" s="168"/>
      <c r="AAT4" s="168"/>
      <c r="AAU4" s="168"/>
      <c r="AAV4" s="168"/>
      <c r="AAW4" s="168"/>
      <c r="AAX4" s="168"/>
      <c r="AAY4" s="168"/>
      <c r="AAZ4" s="168"/>
      <c r="ABA4" s="168"/>
      <c r="ABB4" s="168"/>
      <c r="ABC4" s="168"/>
      <c r="ABD4" s="168"/>
      <c r="ABE4" s="168"/>
      <c r="ABF4" s="168"/>
      <c r="ABG4" s="168"/>
      <c r="ABH4" s="168"/>
      <c r="ABI4" s="168"/>
      <c r="ABJ4" s="168"/>
      <c r="ABK4" s="168"/>
      <c r="ABL4" s="168"/>
      <c r="ABM4" s="168"/>
      <c r="ABN4" s="168"/>
      <c r="ABO4" s="168"/>
      <c r="ABP4" s="168"/>
      <c r="ABQ4" s="168"/>
      <c r="ABR4" s="168"/>
      <c r="ABS4" s="168"/>
      <c r="ABT4" s="168"/>
      <c r="ABU4" s="168"/>
      <c r="ABV4" s="168"/>
      <c r="ABW4" s="168"/>
      <c r="ABX4" s="168"/>
      <c r="ABY4" s="168"/>
      <c r="ABZ4" s="168"/>
      <c r="ACA4" s="168"/>
      <c r="ACB4" s="168"/>
      <c r="ACC4" s="168"/>
      <c r="ACD4" s="168"/>
      <c r="ACE4" s="168"/>
      <c r="ACF4" s="168"/>
      <c r="ACG4" s="168"/>
      <c r="ACH4" s="168"/>
      <c r="ACI4" s="168"/>
      <c r="ACJ4" s="168"/>
      <c r="ACK4" s="168"/>
      <c r="ACL4" s="168"/>
      <c r="ACM4" s="168"/>
      <c r="ACN4" s="168"/>
      <c r="ACO4" s="168"/>
      <c r="ACP4" s="168"/>
      <c r="ACQ4" s="168"/>
      <c r="ACR4" s="168"/>
      <c r="ACS4" s="168"/>
      <c r="ACT4" s="168"/>
      <c r="ACU4" s="168"/>
      <c r="ACV4" s="168"/>
      <c r="ACW4" s="168"/>
      <c r="ACX4" s="168"/>
      <c r="ACY4" s="168"/>
      <c r="ACZ4" s="168"/>
      <c r="ADA4" s="168"/>
      <c r="ADB4" s="168"/>
      <c r="ADC4" s="168"/>
      <c r="ADD4" s="168"/>
      <c r="ADE4" s="168"/>
      <c r="ADF4" s="168"/>
      <c r="ADG4" s="168"/>
      <c r="ADH4" s="168"/>
      <c r="ADI4" s="168"/>
      <c r="ADJ4" s="168"/>
      <c r="ADK4" s="168"/>
      <c r="ADL4" s="168"/>
      <c r="ADM4" s="168"/>
      <c r="ADN4" s="168"/>
      <c r="ADO4" s="168"/>
      <c r="ADP4" s="168"/>
      <c r="ADQ4" s="168"/>
      <c r="ADR4" s="168"/>
      <c r="ADS4" s="168"/>
      <c r="ADT4" s="168"/>
      <c r="ADU4" s="168"/>
      <c r="ADV4" s="168"/>
      <c r="ADW4" s="168"/>
      <c r="ADX4" s="168"/>
      <c r="ADY4" s="168"/>
      <c r="ADZ4" s="168"/>
      <c r="AEA4" s="168"/>
      <c r="AEB4" s="168"/>
      <c r="AEC4" s="168"/>
      <c r="AED4" s="168"/>
      <c r="AEE4" s="168"/>
      <c r="AEF4" s="168"/>
      <c r="AEG4" s="168"/>
      <c r="AEH4" s="168"/>
      <c r="AEI4" s="168"/>
      <c r="AEJ4" s="168"/>
      <c r="AEK4" s="168"/>
      <c r="AEL4" s="168"/>
      <c r="AEM4" s="168"/>
      <c r="AEN4" s="168"/>
      <c r="AEO4" s="168"/>
      <c r="AEP4" s="168"/>
      <c r="AEQ4" s="168"/>
      <c r="AER4" s="168"/>
      <c r="AES4" s="168"/>
      <c r="AET4" s="168"/>
      <c r="AEU4" s="168"/>
      <c r="AEV4" s="168"/>
      <c r="AEW4" s="168"/>
      <c r="AEX4" s="168"/>
      <c r="AEY4" s="168"/>
      <c r="AEZ4" s="168"/>
      <c r="AFA4" s="168"/>
      <c r="AFB4" s="168"/>
      <c r="AFC4" s="168"/>
      <c r="AFD4" s="168"/>
      <c r="AFE4" s="168"/>
      <c r="AFF4" s="168"/>
      <c r="AFG4" s="168"/>
      <c r="AFH4" s="168"/>
      <c r="AFI4" s="168"/>
      <c r="AFJ4" s="168"/>
      <c r="AFK4" s="168"/>
      <c r="AFL4" s="168"/>
      <c r="AFM4" s="168"/>
      <c r="AFN4" s="168"/>
      <c r="AFO4" s="168"/>
      <c r="AFP4" s="168"/>
      <c r="AFQ4" s="168"/>
      <c r="AFR4" s="168"/>
      <c r="AFS4" s="168"/>
      <c r="AFT4" s="168"/>
      <c r="AFU4" s="168"/>
      <c r="AFV4" s="168"/>
      <c r="AFW4" s="168"/>
      <c r="AFX4" s="168"/>
      <c r="AFY4" s="168"/>
      <c r="AFZ4" s="168"/>
      <c r="AGA4" s="168"/>
      <c r="AGB4" s="168"/>
      <c r="AGC4" s="168"/>
      <c r="AGD4" s="168"/>
      <c r="AGE4" s="168"/>
      <c r="AGF4" s="168"/>
      <c r="AGG4" s="168"/>
      <c r="AGH4" s="168"/>
      <c r="AGI4" s="168"/>
      <c r="AGJ4" s="168"/>
      <c r="AGK4" s="168"/>
      <c r="AGL4" s="168"/>
      <c r="AGM4" s="168"/>
      <c r="AGN4" s="168"/>
      <c r="AGO4" s="168"/>
      <c r="AGP4" s="168"/>
      <c r="AGQ4" s="168"/>
      <c r="AGR4" s="168"/>
      <c r="AGS4" s="168"/>
      <c r="AGT4" s="168"/>
      <c r="AGU4" s="168"/>
      <c r="AGV4" s="168"/>
      <c r="AGW4" s="168"/>
      <c r="AGX4" s="168"/>
      <c r="AGY4" s="168"/>
      <c r="AGZ4" s="168"/>
      <c r="AHA4" s="168"/>
      <c r="AHB4" s="168"/>
      <c r="AHC4" s="168"/>
      <c r="AHD4" s="168"/>
      <c r="AHE4" s="168"/>
      <c r="AHF4" s="168"/>
      <c r="AHG4" s="168"/>
      <c r="AHH4" s="168"/>
      <c r="AHI4" s="168"/>
      <c r="AHJ4" s="168"/>
      <c r="AHK4" s="168"/>
      <c r="AHL4" s="168"/>
      <c r="AHM4" s="168"/>
      <c r="AHN4" s="168"/>
      <c r="AHO4" s="168"/>
      <c r="AHP4" s="168"/>
      <c r="AHQ4" s="168"/>
      <c r="AHR4" s="168"/>
      <c r="AHS4" s="168"/>
      <c r="AHT4" s="168"/>
      <c r="AHU4" s="168"/>
      <c r="AHV4" s="168"/>
      <c r="AHW4" s="168"/>
      <c r="AHX4" s="168"/>
      <c r="AHY4" s="168"/>
      <c r="AHZ4" s="168"/>
      <c r="AIA4" s="168"/>
      <c r="AIB4" s="168"/>
      <c r="AIC4" s="168"/>
      <c r="AID4" s="168"/>
      <c r="AIE4" s="168"/>
      <c r="AIF4" s="168"/>
      <c r="AIG4" s="168"/>
      <c r="AIH4" s="168"/>
      <c r="AII4" s="168"/>
      <c r="AIJ4" s="168"/>
      <c r="AIK4" s="168"/>
      <c r="AIL4" s="168"/>
      <c r="AIM4" s="168"/>
      <c r="AIN4" s="168"/>
      <c r="AIO4" s="168"/>
      <c r="AIP4" s="168"/>
      <c r="AIQ4" s="168"/>
      <c r="AIR4" s="168"/>
      <c r="AIS4" s="168"/>
      <c r="AIT4" s="168"/>
      <c r="AIU4" s="168"/>
      <c r="AIV4" s="168"/>
      <c r="AIW4" s="168"/>
      <c r="AIX4" s="168"/>
      <c r="AIY4" s="168"/>
      <c r="AIZ4" s="168"/>
      <c r="AJA4" s="168"/>
      <c r="AJB4" s="168"/>
      <c r="AJC4" s="168"/>
      <c r="AJD4" s="168"/>
      <c r="AJE4" s="168"/>
      <c r="AJF4" s="168"/>
      <c r="AJG4" s="168"/>
      <c r="AJH4" s="168"/>
      <c r="AJI4" s="168"/>
      <c r="AJJ4" s="168"/>
      <c r="AJK4" s="168"/>
      <c r="AJL4" s="168"/>
      <c r="AJM4" s="168"/>
      <c r="AJN4" s="168"/>
      <c r="AJO4" s="168"/>
      <c r="AJP4" s="168"/>
      <c r="AJQ4" s="168"/>
      <c r="AJR4" s="168"/>
      <c r="AJS4" s="168"/>
      <c r="AJT4" s="168"/>
      <c r="AJU4" s="168"/>
      <c r="AJV4" s="168"/>
      <c r="AJW4" s="168"/>
      <c r="AJX4" s="168"/>
      <c r="AJY4" s="168"/>
      <c r="AJZ4" s="168"/>
      <c r="AKA4" s="168"/>
      <c r="AKB4" s="168"/>
      <c r="AKC4" s="168"/>
      <c r="AKD4" s="168"/>
      <c r="AKE4" s="168"/>
      <c r="AKF4" s="168"/>
      <c r="AKG4" s="168"/>
      <c r="AKH4" s="168"/>
      <c r="AKI4" s="168"/>
      <c r="AKJ4" s="168"/>
      <c r="AKK4" s="168"/>
      <c r="AKL4" s="168"/>
      <c r="AKM4" s="168"/>
      <c r="AKN4" s="168"/>
      <c r="AKO4" s="168"/>
      <c r="AKP4" s="168"/>
      <c r="AKQ4" s="168"/>
      <c r="AKR4" s="168"/>
      <c r="AKS4" s="168"/>
      <c r="AKT4" s="168"/>
      <c r="AKU4" s="168"/>
      <c r="AKV4" s="168"/>
      <c r="AKW4" s="168"/>
      <c r="AKX4" s="168"/>
      <c r="AKY4" s="168"/>
      <c r="AKZ4" s="168"/>
      <c r="ALA4" s="168"/>
      <c r="ALB4" s="168"/>
      <c r="ALC4" s="168"/>
      <c r="ALD4" s="168"/>
      <c r="ALE4" s="168"/>
      <c r="ALF4" s="168"/>
      <c r="ALG4" s="168"/>
      <c r="ALH4" s="168"/>
      <c r="ALI4" s="168"/>
      <c r="ALJ4" s="168"/>
      <c r="ALK4" s="168"/>
      <c r="ALL4" s="168"/>
      <c r="ALM4" s="168"/>
      <c r="ALN4" s="168"/>
      <c r="ALO4" s="168"/>
      <c r="ALP4" s="168"/>
      <c r="ALQ4" s="168"/>
      <c r="ALR4" s="168"/>
      <c r="ALS4" s="168"/>
      <c r="ALT4" s="168"/>
      <c r="ALU4" s="168"/>
      <c r="ALV4" s="168"/>
      <c r="ALW4" s="168"/>
      <c r="ALX4" s="168"/>
      <c r="ALY4" s="168"/>
      <c r="ALZ4" s="168"/>
      <c r="AMA4" s="168"/>
      <c r="AMB4" s="168"/>
      <c r="AMC4" s="168"/>
      <c r="AMD4" s="168"/>
      <c r="AME4" s="168"/>
      <c r="AMF4" s="168"/>
      <c r="AMG4" s="168"/>
      <c r="AMH4" s="168"/>
      <c r="AMI4" s="168"/>
      <c r="AMJ4" s="168"/>
      <c r="AMK4" s="168"/>
      <c r="AML4" s="168"/>
      <c r="AMM4" s="168"/>
      <c r="AMN4" s="168"/>
      <c r="AMO4" s="168"/>
      <c r="AMP4" s="168"/>
      <c r="AMQ4" s="168"/>
      <c r="AMR4" s="168"/>
      <c r="AMS4" s="168"/>
      <c r="AMT4" s="168"/>
      <c r="AMU4" s="168"/>
      <c r="AMV4" s="168"/>
      <c r="AMW4" s="168"/>
      <c r="AMX4" s="168"/>
      <c r="AMY4" s="168"/>
      <c r="AMZ4" s="168"/>
      <c r="ANA4" s="168"/>
      <c r="ANB4" s="168"/>
      <c r="ANC4" s="168"/>
      <c r="AND4" s="168"/>
      <c r="ANE4" s="168"/>
      <c r="ANF4" s="168"/>
      <c r="ANG4" s="168"/>
      <c r="ANH4" s="168"/>
      <c r="ANI4" s="168"/>
      <c r="ANJ4" s="168"/>
      <c r="ANK4" s="168"/>
      <c r="ANL4" s="168"/>
      <c r="ANM4" s="168"/>
      <c r="ANN4" s="168"/>
      <c r="ANO4" s="168"/>
      <c r="ANP4" s="168"/>
      <c r="ANQ4" s="168"/>
      <c r="ANR4" s="168"/>
      <c r="ANS4" s="168"/>
      <c r="ANT4" s="168"/>
      <c r="ANU4" s="168"/>
      <c r="ANV4" s="168"/>
      <c r="ANW4" s="168"/>
      <c r="ANX4" s="168"/>
      <c r="ANY4" s="168"/>
      <c r="ANZ4" s="168"/>
      <c r="AOA4" s="168"/>
      <c r="AOB4" s="168"/>
      <c r="AOC4" s="168"/>
      <c r="AOD4" s="168"/>
      <c r="AOE4" s="168"/>
      <c r="AOF4" s="168"/>
      <c r="AOG4" s="168"/>
      <c r="AOH4" s="168"/>
      <c r="AOI4" s="168"/>
      <c r="AOJ4" s="168"/>
      <c r="AOK4" s="168"/>
      <c r="AOL4" s="168"/>
      <c r="AOM4" s="168"/>
      <c r="AON4" s="168"/>
      <c r="AOO4" s="168"/>
      <c r="AOP4" s="168"/>
      <c r="AOQ4" s="168"/>
      <c r="AOR4" s="168"/>
      <c r="AOS4" s="168"/>
      <c r="AOT4" s="168"/>
      <c r="AOU4" s="168"/>
      <c r="AOV4" s="168"/>
      <c r="AOW4" s="168"/>
      <c r="AOX4" s="168"/>
      <c r="AOY4" s="168"/>
      <c r="AOZ4" s="168"/>
      <c r="APA4" s="168"/>
      <c r="APB4" s="168"/>
      <c r="APC4" s="168"/>
      <c r="APD4" s="168"/>
      <c r="APE4" s="168"/>
      <c r="APF4" s="168"/>
      <c r="APG4" s="168"/>
      <c r="APH4" s="168"/>
      <c r="API4" s="168"/>
      <c r="APJ4" s="168"/>
      <c r="APK4" s="168"/>
      <c r="APL4" s="168"/>
      <c r="APM4" s="168"/>
      <c r="APN4" s="168"/>
      <c r="APO4" s="168"/>
      <c r="APP4" s="168"/>
      <c r="APQ4" s="168"/>
      <c r="APR4" s="168"/>
      <c r="APS4" s="168"/>
      <c r="APT4" s="168"/>
      <c r="APU4" s="168"/>
      <c r="APV4" s="168"/>
      <c r="APW4" s="168"/>
      <c r="APX4" s="168"/>
      <c r="APY4" s="168"/>
      <c r="APZ4" s="168"/>
      <c r="AQA4" s="168"/>
      <c r="AQB4" s="168"/>
      <c r="AQC4" s="168"/>
      <c r="AQD4" s="168"/>
      <c r="AQE4" s="168"/>
      <c r="AQF4" s="168"/>
      <c r="AQG4" s="168"/>
      <c r="AQH4" s="168"/>
      <c r="AQI4" s="168"/>
      <c r="AQJ4" s="168"/>
      <c r="AQK4" s="168"/>
      <c r="AQL4" s="168"/>
      <c r="AQM4" s="168"/>
      <c r="AQN4" s="168"/>
      <c r="AQO4" s="168"/>
      <c r="AQP4" s="168"/>
      <c r="AQQ4" s="168"/>
      <c r="AQR4" s="168"/>
      <c r="AQS4" s="168"/>
      <c r="AQT4" s="168"/>
      <c r="AQU4" s="168"/>
      <c r="AQV4" s="168"/>
      <c r="AQW4" s="168"/>
      <c r="AQX4" s="168"/>
      <c r="AQY4" s="168"/>
      <c r="AQZ4" s="168"/>
      <c r="ARA4" s="168"/>
      <c r="ARB4" s="168"/>
      <c r="ARC4" s="168"/>
      <c r="ARD4" s="168"/>
      <c r="ARE4" s="168"/>
      <c r="ARF4" s="168"/>
      <c r="ARG4" s="168"/>
      <c r="ARH4" s="168"/>
      <c r="ARI4" s="168"/>
      <c r="ARJ4" s="168"/>
      <c r="ARK4" s="168"/>
      <c r="ARL4" s="168"/>
      <c r="ARM4" s="168"/>
      <c r="ARN4" s="168"/>
      <c r="ARO4" s="168"/>
      <c r="ARP4" s="168"/>
      <c r="ARQ4" s="168"/>
      <c r="ARR4" s="168"/>
      <c r="ARS4" s="168"/>
      <c r="ART4" s="168"/>
      <c r="ARU4" s="168"/>
      <c r="ARV4" s="168"/>
      <c r="ARW4" s="168"/>
      <c r="ARX4" s="168"/>
      <c r="ARY4" s="168"/>
      <c r="ARZ4" s="168"/>
      <c r="ASA4" s="168"/>
      <c r="ASB4" s="168"/>
      <c r="ASC4" s="168"/>
      <c r="ASD4" s="168"/>
      <c r="ASE4" s="168"/>
      <c r="ASF4" s="168"/>
      <c r="ASG4" s="168"/>
      <c r="ASH4" s="168"/>
      <c r="ASI4" s="168"/>
      <c r="ASJ4" s="168"/>
      <c r="ASK4" s="168"/>
      <c r="ASL4" s="168"/>
      <c r="ASM4" s="168"/>
      <c r="ASN4" s="168"/>
      <c r="ASO4" s="168"/>
      <c r="ASP4" s="168"/>
      <c r="ASQ4" s="168"/>
      <c r="ASR4" s="168"/>
      <c r="ASS4" s="168"/>
      <c r="AST4" s="168"/>
      <c r="ASU4" s="168"/>
      <c r="ASV4" s="168"/>
      <c r="ASW4" s="168"/>
      <c r="ASX4" s="168"/>
      <c r="ASY4" s="168"/>
      <c r="ASZ4" s="168"/>
      <c r="ATA4" s="168"/>
      <c r="ATB4" s="168"/>
      <c r="ATC4" s="168"/>
      <c r="ATD4" s="168"/>
      <c r="ATE4" s="168"/>
      <c r="ATF4" s="168"/>
      <c r="ATG4" s="168"/>
      <c r="ATH4" s="168"/>
      <c r="ATI4" s="168"/>
      <c r="ATJ4" s="168"/>
      <c r="ATK4" s="168"/>
      <c r="ATL4" s="168"/>
      <c r="ATM4" s="168"/>
      <c r="ATN4" s="168"/>
      <c r="ATO4" s="168"/>
      <c r="ATP4" s="168"/>
      <c r="ATQ4" s="168"/>
      <c r="ATR4" s="168"/>
      <c r="ATS4" s="168"/>
      <c r="ATT4" s="168"/>
      <c r="ATU4" s="168"/>
      <c r="ATV4" s="168"/>
      <c r="ATW4" s="168"/>
      <c r="ATX4" s="168"/>
      <c r="ATY4" s="168"/>
      <c r="ATZ4" s="168"/>
      <c r="AUA4" s="168"/>
      <c r="AUB4" s="168"/>
      <c r="AUC4" s="168"/>
      <c r="AUD4" s="168"/>
      <c r="AUE4" s="168"/>
      <c r="AUF4" s="168"/>
      <c r="AUG4" s="168"/>
      <c r="AUH4" s="168"/>
      <c r="AUI4" s="168"/>
      <c r="AUJ4" s="168"/>
      <c r="AUK4" s="168"/>
      <c r="AUL4" s="168"/>
      <c r="AUM4" s="168"/>
      <c r="AUN4" s="168"/>
      <c r="AUO4" s="168"/>
      <c r="AUP4" s="168"/>
      <c r="AUQ4" s="168"/>
      <c r="AUR4" s="168"/>
      <c r="AUS4" s="168"/>
      <c r="AUT4" s="168"/>
      <c r="AUU4" s="168"/>
      <c r="AUV4" s="168"/>
      <c r="AUW4" s="168"/>
      <c r="AUX4" s="168"/>
      <c r="AUY4" s="168"/>
      <c r="AUZ4" s="168"/>
      <c r="AVA4" s="168"/>
      <c r="AVB4" s="168"/>
      <c r="AVC4" s="168"/>
      <c r="AVD4" s="168"/>
      <c r="AVE4" s="168"/>
      <c r="AVF4" s="168"/>
      <c r="AVG4" s="168"/>
      <c r="AVH4" s="168"/>
      <c r="AVI4" s="168"/>
      <c r="AVJ4" s="168"/>
      <c r="AVK4" s="168"/>
      <c r="AVL4" s="168"/>
      <c r="AVM4" s="168"/>
      <c r="AVN4" s="168"/>
      <c r="AVO4" s="168"/>
      <c r="AVP4" s="168"/>
      <c r="AVQ4" s="168"/>
      <c r="AVR4" s="168"/>
      <c r="AVS4" s="168"/>
      <c r="AVT4" s="168"/>
      <c r="AVU4" s="168"/>
      <c r="AVV4" s="168"/>
      <c r="AVW4" s="168"/>
      <c r="AVX4" s="168"/>
      <c r="AVY4" s="168"/>
      <c r="AVZ4" s="168"/>
      <c r="AWA4" s="168"/>
      <c r="AWB4" s="168"/>
      <c r="AWC4" s="168"/>
      <c r="AWD4" s="168"/>
      <c r="AWE4" s="168"/>
      <c r="AWF4" s="168"/>
      <c r="AWG4" s="168"/>
      <c r="AWH4" s="168"/>
      <c r="AWI4" s="168"/>
      <c r="AWJ4" s="168"/>
      <c r="AWK4" s="168"/>
      <c r="AWL4" s="168"/>
      <c r="AWM4" s="168"/>
      <c r="AWN4" s="168"/>
      <c r="AWO4" s="168"/>
      <c r="AWP4" s="168"/>
      <c r="AWQ4" s="168"/>
      <c r="AWR4" s="168"/>
      <c r="AWS4" s="168"/>
      <c r="AWT4" s="168"/>
      <c r="AWU4" s="168"/>
      <c r="AWV4" s="168"/>
      <c r="AWW4" s="168"/>
      <c r="AWX4" s="168"/>
      <c r="AWY4" s="168"/>
      <c r="AWZ4" s="168"/>
      <c r="AXA4" s="168"/>
      <c r="AXB4" s="168"/>
      <c r="AXC4" s="168"/>
      <c r="AXD4" s="168"/>
      <c r="AXE4" s="168"/>
      <c r="AXF4" s="168"/>
      <c r="AXG4" s="168"/>
      <c r="AXH4" s="168"/>
      <c r="AXI4" s="168"/>
      <c r="AXJ4" s="168"/>
      <c r="AXK4" s="168"/>
      <c r="AXL4" s="168"/>
      <c r="AXM4" s="168"/>
      <c r="AXN4" s="168"/>
      <c r="AXO4" s="168"/>
      <c r="AXP4" s="168"/>
      <c r="AXQ4" s="168"/>
      <c r="AXR4" s="168"/>
      <c r="AXS4" s="168"/>
      <c r="AXT4" s="168"/>
      <c r="AXU4" s="168"/>
      <c r="AXV4" s="168"/>
      <c r="AXW4" s="168"/>
      <c r="AXX4" s="168"/>
      <c r="AXY4" s="168"/>
      <c r="AXZ4" s="168"/>
      <c r="AYA4" s="168"/>
      <c r="AYB4" s="168"/>
      <c r="AYC4" s="168"/>
      <c r="AYD4" s="168"/>
      <c r="AYE4" s="168"/>
      <c r="AYF4" s="168"/>
      <c r="AYG4" s="168"/>
      <c r="AYH4" s="168"/>
      <c r="AYI4" s="168"/>
      <c r="AYJ4" s="168"/>
      <c r="AYK4" s="168"/>
      <c r="AYL4" s="168"/>
      <c r="AYM4" s="168"/>
      <c r="AYN4" s="168"/>
      <c r="AYO4" s="168"/>
      <c r="AYP4" s="168"/>
      <c r="AYQ4" s="168"/>
      <c r="AYR4" s="168"/>
      <c r="AYS4" s="168"/>
      <c r="AYT4" s="168"/>
      <c r="AYU4" s="168"/>
      <c r="AYV4" s="168"/>
      <c r="AYW4" s="168"/>
      <c r="AYX4" s="168"/>
      <c r="AYY4" s="168"/>
      <c r="AYZ4" s="168"/>
      <c r="AZA4" s="168"/>
      <c r="AZB4" s="168"/>
      <c r="AZC4" s="168"/>
      <c r="AZD4" s="168"/>
      <c r="AZE4" s="168"/>
      <c r="AZF4" s="168"/>
      <c r="AZG4" s="168"/>
      <c r="AZH4" s="168"/>
      <c r="AZI4" s="168"/>
      <c r="AZJ4" s="168"/>
      <c r="AZK4" s="168"/>
      <c r="AZL4" s="168"/>
      <c r="AZM4" s="168"/>
      <c r="AZN4" s="168"/>
      <c r="AZO4" s="168"/>
      <c r="AZP4" s="168"/>
      <c r="AZQ4" s="168"/>
      <c r="AZR4" s="168"/>
      <c r="AZS4" s="168"/>
      <c r="AZT4" s="168"/>
      <c r="AZU4" s="168"/>
      <c r="AZV4" s="168"/>
      <c r="AZW4" s="168"/>
      <c r="AZX4" s="168"/>
      <c r="AZY4" s="168"/>
      <c r="AZZ4" s="168"/>
      <c r="BAA4" s="168"/>
      <c r="BAB4" s="168"/>
      <c r="BAC4" s="168"/>
      <c r="BAD4" s="168"/>
      <c r="BAE4" s="168"/>
      <c r="BAF4" s="168"/>
      <c r="BAG4" s="168"/>
      <c r="BAH4" s="168"/>
      <c r="BAI4" s="168"/>
      <c r="BAJ4" s="168"/>
      <c r="BAK4" s="168"/>
      <c r="BAL4" s="168"/>
      <c r="BAM4" s="168"/>
      <c r="BAN4" s="168"/>
      <c r="BAO4" s="168"/>
      <c r="BAP4" s="168"/>
      <c r="BAQ4" s="168"/>
      <c r="BAR4" s="168"/>
      <c r="BAS4" s="168"/>
      <c r="BAT4" s="168"/>
      <c r="BAU4" s="168"/>
      <c r="BAV4" s="168"/>
      <c r="BAW4" s="168"/>
      <c r="BAX4" s="168"/>
      <c r="BAY4" s="168"/>
      <c r="BAZ4" s="168"/>
      <c r="BBA4" s="168"/>
      <c r="BBB4" s="168"/>
      <c r="BBC4" s="168"/>
      <c r="BBD4" s="168"/>
      <c r="BBE4" s="168"/>
      <c r="BBF4" s="168"/>
      <c r="BBG4" s="168"/>
      <c r="BBH4" s="168"/>
      <c r="BBI4" s="168"/>
      <c r="BBJ4" s="168"/>
      <c r="BBK4" s="168"/>
      <c r="BBL4" s="168"/>
      <c r="BBM4" s="168"/>
      <c r="BBN4" s="168"/>
      <c r="BBO4" s="168"/>
      <c r="BBP4" s="168"/>
      <c r="BBQ4" s="168"/>
      <c r="BBR4" s="168"/>
      <c r="BBS4" s="168"/>
      <c r="BBT4" s="168"/>
      <c r="BBU4" s="168"/>
      <c r="BBV4" s="168"/>
      <c r="BBW4" s="168"/>
      <c r="BBX4" s="168"/>
      <c r="BBY4" s="168"/>
      <c r="BBZ4" s="168"/>
      <c r="BCA4" s="168"/>
      <c r="BCB4" s="168"/>
      <c r="BCC4" s="168"/>
      <c r="BCD4" s="168"/>
      <c r="BCE4" s="168"/>
      <c r="BCF4" s="168"/>
      <c r="BCG4" s="168"/>
      <c r="BCH4" s="168"/>
      <c r="BCI4" s="168"/>
      <c r="BCJ4" s="168"/>
      <c r="BCK4" s="168"/>
      <c r="BCL4" s="168"/>
      <c r="BCM4" s="168"/>
      <c r="BCN4" s="168"/>
      <c r="BCO4" s="168"/>
      <c r="BCP4" s="168"/>
      <c r="BCQ4" s="168"/>
      <c r="BCR4" s="168"/>
      <c r="BCS4" s="168"/>
      <c r="BCT4" s="168"/>
      <c r="BCU4" s="168"/>
      <c r="BCV4" s="168"/>
      <c r="BCW4" s="168"/>
      <c r="BCX4" s="168"/>
      <c r="BCY4" s="168"/>
      <c r="BCZ4" s="168"/>
      <c r="BDA4" s="168"/>
      <c r="BDB4" s="168"/>
      <c r="BDC4" s="168"/>
      <c r="BDD4" s="168"/>
      <c r="BDE4" s="168"/>
      <c r="BDF4" s="168"/>
      <c r="BDG4" s="168"/>
      <c r="BDH4" s="168"/>
      <c r="BDI4" s="168"/>
      <c r="BDJ4" s="168"/>
      <c r="BDK4" s="168"/>
      <c r="BDL4" s="168"/>
      <c r="BDM4" s="168"/>
      <c r="BDN4" s="168"/>
      <c r="BDO4" s="168"/>
      <c r="BDP4" s="168"/>
      <c r="BDQ4" s="168"/>
      <c r="BDR4" s="168"/>
      <c r="BDS4" s="168"/>
      <c r="BDT4" s="168"/>
      <c r="BDU4" s="168"/>
      <c r="BDV4" s="168"/>
      <c r="BDW4" s="168"/>
      <c r="BDX4" s="168"/>
      <c r="BDY4" s="168"/>
      <c r="BDZ4" s="168"/>
      <c r="BEA4" s="168"/>
      <c r="BEB4" s="168"/>
      <c r="BEC4" s="168"/>
      <c r="BED4" s="168"/>
      <c r="BEE4" s="168"/>
      <c r="BEF4" s="168"/>
      <c r="BEG4" s="168"/>
      <c r="BEH4" s="168"/>
      <c r="BEI4" s="168"/>
      <c r="BEJ4" s="168"/>
      <c r="BEK4" s="168"/>
      <c r="BEL4" s="168"/>
      <c r="BEM4" s="168"/>
      <c r="BEN4" s="168"/>
      <c r="BEO4" s="168"/>
      <c r="BEP4" s="168"/>
      <c r="BEQ4" s="168"/>
      <c r="BER4" s="168"/>
      <c r="BES4" s="168"/>
      <c r="BET4" s="168"/>
      <c r="BEU4" s="168"/>
      <c r="BEV4" s="168"/>
      <c r="BEW4" s="168"/>
      <c r="BEX4" s="168"/>
      <c r="BEY4" s="168"/>
      <c r="BEZ4" s="168"/>
      <c r="BFA4" s="168"/>
      <c r="BFB4" s="168"/>
      <c r="BFC4" s="168"/>
      <c r="BFD4" s="168"/>
      <c r="BFE4" s="168"/>
      <c r="BFF4" s="168"/>
      <c r="BFG4" s="168"/>
      <c r="BFH4" s="168"/>
      <c r="BFI4" s="168"/>
      <c r="BFJ4" s="168"/>
      <c r="BFK4" s="168"/>
      <c r="BFL4" s="168"/>
      <c r="BFM4" s="168"/>
      <c r="BFN4" s="168"/>
      <c r="BFO4" s="168"/>
      <c r="BFP4" s="168"/>
      <c r="BFQ4" s="168"/>
      <c r="BFR4" s="168"/>
      <c r="BFS4" s="168"/>
      <c r="BFT4" s="168"/>
      <c r="BFU4" s="168"/>
      <c r="BFV4" s="168"/>
      <c r="BFW4" s="168"/>
      <c r="BFX4" s="168"/>
      <c r="BFY4" s="168"/>
      <c r="BFZ4" s="168"/>
      <c r="BGA4" s="168"/>
      <c r="BGB4" s="168"/>
      <c r="BGC4" s="168"/>
      <c r="BGD4" s="168"/>
      <c r="BGE4" s="168"/>
      <c r="BGF4" s="168"/>
      <c r="BGG4" s="168"/>
      <c r="BGH4" s="168"/>
      <c r="BGI4" s="168"/>
      <c r="BGJ4" s="168"/>
      <c r="BGK4" s="168"/>
      <c r="BGL4" s="168"/>
      <c r="BGM4" s="168"/>
      <c r="BGN4" s="168"/>
      <c r="BGO4" s="168"/>
      <c r="BGP4" s="168"/>
      <c r="BGQ4" s="168"/>
      <c r="BGR4" s="168"/>
      <c r="BGS4" s="168"/>
      <c r="BGT4" s="168"/>
      <c r="BGU4" s="168"/>
      <c r="BGV4" s="168"/>
      <c r="BGW4" s="168"/>
      <c r="BGX4" s="168"/>
      <c r="BGY4" s="168"/>
      <c r="BGZ4" s="168"/>
      <c r="BHA4" s="168"/>
      <c r="BHB4" s="168"/>
      <c r="BHC4" s="168"/>
      <c r="BHD4" s="168"/>
      <c r="BHE4" s="168"/>
      <c r="BHF4" s="168"/>
      <c r="BHG4" s="168"/>
      <c r="BHH4" s="168"/>
      <c r="BHI4" s="168"/>
      <c r="BHJ4" s="168"/>
      <c r="BHK4" s="168"/>
      <c r="BHL4" s="168"/>
      <c r="BHM4" s="168"/>
      <c r="BHN4" s="168"/>
      <c r="BHO4" s="168"/>
      <c r="BHP4" s="168"/>
      <c r="BHQ4" s="168"/>
      <c r="BHR4" s="168"/>
      <c r="BHS4" s="168"/>
      <c r="BHT4" s="168"/>
      <c r="BHU4" s="168"/>
      <c r="BHV4" s="168"/>
      <c r="BHW4" s="168"/>
      <c r="BHX4" s="168"/>
      <c r="BHY4" s="168"/>
      <c r="BHZ4" s="168"/>
      <c r="BIA4" s="168"/>
      <c r="BIB4" s="168"/>
      <c r="BIC4" s="168"/>
      <c r="BID4" s="168"/>
      <c r="BIE4" s="168"/>
      <c r="BIF4" s="168"/>
      <c r="BIG4" s="168"/>
      <c r="BIH4" s="168"/>
      <c r="BII4" s="168"/>
      <c r="BIJ4" s="168"/>
      <c r="BIK4" s="168"/>
      <c r="BIL4" s="168"/>
      <c r="BIM4" s="168"/>
      <c r="BIN4" s="168"/>
      <c r="BIO4" s="168"/>
      <c r="BIP4" s="168"/>
      <c r="BIQ4" s="168"/>
      <c r="BIR4" s="168"/>
      <c r="BIS4" s="168"/>
      <c r="BIT4" s="168"/>
      <c r="BIU4" s="168"/>
      <c r="BIV4" s="168"/>
      <c r="BIW4" s="168"/>
      <c r="BIX4" s="168"/>
      <c r="BIY4" s="168"/>
      <c r="BIZ4" s="168"/>
      <c r="BJA4" s="168"/>
      <c r="BJB4" s="168"/>
      <c r="BJC4" s="168"/>
      <c r="BJD4" s="168"/>
      <c r="BJE4" s="168"/>
      <c r="BJF4" s="168"/>
      <c r="BJG4" s="168"/>
      <c r="BJH4" s="168"/>
      <c r="BJI4" s="168"/>
      <c r="BJJ4" s="168"/>
      <c r="BJK4" s="168"/>
      <c r="BJL4" s="168"/>
      <c r="BJM4" s="168"/>
      <c r="BJN4" s="168"/>
      <c r="BJO4" s="168"/>
      <c r="BJP4" s="168"/>
      <c r="BJQ4" s="168"/>
      <c r="BJR4" s="168"/>
      <c r="BJS4" s="168"/>
      <c r="BJT4" s="168"/>
      <c r="BJU4" s="168"/>
      <c r="BJV4" s="168"/>
      <c r="BJW4" s="168"/>
      <c r="BJX4" s="168"/>
      <c r="BJY4" s="168"/>
      <c r="BJZ4" s="168"/>
      <c r="BKA4" s="168"/>
      <c r="BKB4" s="168"/>
      <c r="BKC4" s="168"/>
      <c r="BKD4" s="168"/>
      <c r="BKE4" s="168"/>
      <c r="BKF4" s="168"/>
      <c r="BKG4" s="168"/>
      <c r="BKH4" s="168"/>
      <c r="BKI4" s="168"/>
      <c r="BKJ4" s="168"/>
      <c r="BKK4" s="168"/>
      <c r="BKL4" s="168"/>
      <c r="BKM4" s="168"/>
      <c r="BKN4" s="168"/>
      <c r="BKO4" s="168"/>
      <c r="BKP4" s="168"/>
      <c r="BKQ4" s="168"/>
      <c r="BKR4" s="168"/>
      <c r="BKS4" s="168"/>
      <c r="BKT4" s="168"/>
      <c r="BKU4" s="168"/>
      <c r="BKV4" s="168"/>
      <c r="BKW4" s="168"/>
      <c r="BKX4" s="168"/>
      <c r="BKY4" s="168"/>
      <c r="BKZ4" s="168"/>
      <c r="BLA4" s="168"/>
      <c r="BLB4" s="168"/>
      <c r="BLC4" s="168"/>
      <c r="BLD4" s="168"/>
      <c r="BLE4" s="168"/>
      <c r="BLF4" s="168"/>
      <c r="BLG4" s="168"/>
      <c r="BLH4" s="168"/>
      <c r="BLI4" s="168"/>
      <c r="BLJ4" s="168"/>
      <c r="BLK4" s="168"/>
      <c r="BLL4" s="168"/>
      <c r="BLM4" s="168"/>
      <c r="BLN4" s="168"/>
      <c r="BLO4" s="168"/>
      <c r="BLP4" s="168"/>
      <c r="BLQ4" s="168"/>
      <c r="BLR4" s="168"/>
      <c r="BLS4" s="168"/>
      <c r="BLT4" s="168"/>
      <c r="BLU4" s="168"/>
      <c r="BLV4" s="168"/>
      <c r="BLW4" s="168"/>
      <c r="BLX4" s="168"/>
      <c r="BLY4" s="168"/>
      <c r="BLZ4" s="168"/>
      <c r="BMA4" s="168"/>
      <c r="BMB4" s="168"/>
      <c r="BMC4" s="168"/>
      <c r="BMD4" s="168"/>
      <c r="BME4" s="168"/>
      <c r="BMF4" s="168"/>
      <c r="BMG4" s="168"/>
      <c r="BMH4" s="168"/>
      <c r="BMI4" s="168"/>
      <c r="BMJ4" s="168"/>
      <c r="BMK4" s="168"/>
      <c r="BML4" s="168"/>
      <c r="BMM4" s="168"/>
      <c r="BMN4" s="168"/>
      <c r="BMO4" s="168"/>
      <c r="BMP4" s="168"/>
      <c r="BMQ4" s="168"/>
      <c r="BMR4" s="168"/>
      <c r="BMS4" s="168"/>
      <c r="BMT4" s="168"/>
      <c r="BMU4" s="168"/>
      <c r="BMV4" s="168"/>
      <c r="BMW4" s="168"/>
      <c r="BMX4" s="168"/>
      <c r="BMY4" s="168"/>
      <c r="BMZ4" s="168"/>
      <c r="BNA4" s="168"/>
      <c r="BNB4" s="168"/>
      <c r="BNC4" s="168"/>
      <c r="BND4" s="168"/>
      <c r="BNE4" s="168"/>
      <c r="BNF4" s="168"/>
      <c r="BNG4" s="168"/>
      <c r="BNH4" s="168"/>
      <c r="BNI4" s="168"/>
      <c r="BNJ4" s="168"/>
      <c r="BNK4" s="168"/>
      <c r="BNL4" s="168"/>
      <c r="BNM4" s="168"/>
      <c r="BNN4" s="168"/>
      <c r="BNO4" s="168"/>
      <c r="BNP4" s="168"/>
      <c r="BNQ4" s="168"/>
      <c r="BNR4" s="168"/>
      <c r="BNS4" s="168"/>
      <c r="BNT4" s="168"/>
      <c r="BNU4" s="168"/>
      <c r="BNV4" s="168"/>
      <c r="BNW4" s="168"/>
      <c r="BNX4" s="168"/>
      <c r="BNY4" s="168"/>
      <c r="BNZ4" s="168"/>
      <c r="BOA4" s="168"/>
      <c r="BOB4" s="168"/>
      <c r="BOC4" s="168"/>
      <c r="BOD4" s="168"/>
      <c r="BOE4" s="168"/>
      <c r="BOF4" s="168"/>
      <c r="BOG4" s="168"/>
      <c r="BOH4" s="168"/>
      <c r="BOI4" s="168"/>
      <c r="BOJ4" s="168"/>
      <c r="BOK4" s="168"/>
      <c r="BOL4" s="168"/>
      <c r="BOM4" s="168"/>
      <c r="BON4" s="168"/>
      <c r="BOO4" s="168"/>
      <c r="BOP4" s="168"/>
      <c r="BOQ4" s="168"/>
      <c r="BOR4" s="168"/>
      <c r="BOS4" s="168"/>
      <c r="BOT4" s="168"/>
      <c r="BOU4" s="168"/>
      <c r="BOV4" s="168"/>
      <c r="BOW4" s="168"/>
      <c r="BOX4" s="168"/>
      <c r="BOY4" s="168"/>
      <c r="BOZ4" s="168"/>
      <c r="BPA4" s="168"/>
      <c r="BPB4" s="168"/>
      <c r="BPC4" s="168"/>
      <c r="BPD4" s="168"/>
      <c r="BPE4" s="168"/>
      <c r="BPF4" s="168"/>
      <c r="BPG4" s="168"/>
      <c r="BPH4" s="168"/>
      <c r="BPI4" s="168"/>
      <c r="BPJ4" s="168"/>
      <c r="BPK4" s="168"/>
      <c r="BPL4" s="168"/>
      <c r="BPM4" s="168"/>
      <c r="BPN4" s="168"/>
      <c r="BPO4" s="168"/>
      <c r="BPP4" s="168"/>
      <c r="BPQ4" s="168"/>
      <c r="BPR4" s="168"/>
      <c r="BPS4" s="168"/>
      <c r="BPT4" s="168"/>
      <c r="BPU4" s="168"/>
      <c r="BPV4" s="168"/>
      <c r="BPW4" s="168"/>
      <c r="BPX4" s="168"/>
      <c r="BPY4" s="168"/>
      <c r="BPZ4" s="168"/>
      <c r="BQA4" s="168"/>
      <c r="BQB4" s="168"/>
      <c r="BQC4" s="168"/>
      <c r="BQD4" s="168"/>
      <c r="BQE4" s="168"/>
      <c r="BQF4" s="168"/>
      <c r="BQG4" s="168"/>
      <c r="BQH4" s="168"/>
      <c r="BQI4" s="168"/>
      <c r="BQJ4" s="168"/>
      <c r="BQK4" s="168"/>
      <c r="BQL4" s="168"/>
      <c r="BQM4" s="168"/>
      <c r="BQN4" s="168"/>
      <c r="BQO4" s="168"/>
      <c r="BQP4" s="168"/>
      <c r="BQQ4" s="168"/>
      <c r="BQR4" s="168"/>
      <c r="BQS4" s="168"/>
      <c r="BQT4" s="168"/>
      <c r="BQU4" s="168"/>
      <c r="BQV4" s="168"/>
      <c r="BQW4" s="168"/>
      <c r="BQX4" s="168"/>
      <c r="BQY4" s="168"/>
      <c r="BQZ4" s="168"/>
      <c r="BRA4" s="168"/>
      <c r="BRB4" s="168"/>
      <c r="BRC4" s="168"/>
      <c r="BRD4" s="168"/>
      <c r="BRE4" s="168"/>
      <c r="BRF4" s="168"/>
      <c r="BRG4" s="168"/>
      <c r="BRH4" s="168"/>
      <c r="BRI4" s="168"/>
      <c r="BRJ4" s="168"/>
      <c r="BRK4" s="168"/>
      <c r="BRL4" s="168"/>
      <c r="BRM4" s="168"/>
      <c r="BRN4" s="168"/>
      <c r="BRO4" s="168"/>
      <c r="BRP4" s="168"/>
      <c r="BRQ4" s="168"/>
      <c r="BRR4" s="168"/>
      <c r="BRS4" s="168"/>
      <c r="BRT4" s="168"/>
      <c r="BRU4" s="168"/>
      <c r="BRV4" s="168"/>
      <c r="BRW4" s="168"/>
      <c r="BRX4" s="168"/>
      <c r="BRY4" s="168"/>
      <c r="BRZ4" s="168"/>
      <c r="BSA4" s="168"/>
      <c r="BSB4" s="168"/>
      <c r="BSC4" s="168"/>
      <c r="BSD4" s="168"/>
      <c r="BSE4" s="168"/>
      <c r="BSF4" s="168"/>
      <c r="BSG4" s="168"/>
      <c r="BSH4" s="168"/>
      <c r="BSI4" s="168"/>
      <c r="BSJ4" s="168"/>
      <c r="BSK4" s="168"/>
      <c r="BSL4" s="168"/>
      <c r="BSM4" s="168"/>
      <c r="BSN4" s="168"/>
      <c r="BSO4" s="168"/>
      <c r="BSP4" s="168"/>
      <c r="BSQ4" s="168"/>
      <c r="BSR4" s="168"/>
      <c r="BSS4" s="168"/>
      <c r="BST4" s="168"/>
      <c r="BSU4" s="168"/>
      <c r="BSV4" s="168"/>
      <c r="BSW4" s="168"/>
      <c r="BSX4" s="168"/>
      <c r="BSY4" s="168"/>
      <c r="BSZ4" s="168"/>
      <c r="BTA4" s="168"/>
      <c r="BTB4" s="168"/>
      <c r="BTC4" s="168"/>
      <c r="BTD4" s="168"/>
      <c r="BTE4" s="168"/>
      <c r="BTF4" s="168"/>
      <c r="BTG4" s="168"/>
      <c r="BTH4" s="168"/>
      <c r="BTI4" s="168"/>
      <c r="BTJ4" s="168"/>
      <c r="BTK4" s="168"/>
      <c r="BTL4" s="168"/>
      <c r="BTM4" s="168"/>
      <c r="BTN4" s="168"/>
      <c r="BTO4" s="168"/>
      <c r="BTP4" s="168"/>
      <c r="BTQ4" s="168"/>
      <c r="BTR4" s="168"/>
      <c r="BTS4" s="168"/>
      <c r="BTT4" s="168"/>
      <c r="BTU4" s="168"/>
      <c r="BTV4" s="168"/>
      <c r="BTW4" s="168"/>
      <c r="BTX4" s="168"/>
      <c r="BTY4" s="168"/>
      <c r="BTZ4" s="168"/>
      <c r="BUA4" s="168"/>
      <c r="BUB4" s="168"/>
      <c r="BUC4" s="168"/>
      <c r="BUD4" s="168"/>
      <c r="BUE4" s="168"/>
      <c r="BUF4" s="168"/>
      <c r="BUG4" s="168"/>
      <c r="BUH4" s="168"/>
      <c r="BUI4" s="168"/>
      <c r="BUJ4" s="168"/>
      <c r="BUK4" s="168"/>
      <c r="BUL4" s="168"/>
      <c r="BUM4" s="168"/>
      <c r="BUN4" s="168"/>
      <c r="BUO4" s="168"/>
      <c r="BUP4" s="168"/>
      <c r="BUQ4" s="168"/>
      <c r="BUR4" s="168"/>
      <c r="BUS4" s="168"/>
      <c r="BUT4" s="168"/>
      <c r="BUU4" s="168"/>
      <c r="BUV4" s="168"/>
      <c r="BUW4" s="168"/>
      <c r="BUX4" s="168"/>
      <c r="BUY4" s="168"/>
      <c r="BUZ4" s="168"/>
      <c r="BVA4" s="168"/>
      <c r="BVB4" s="168"/>
      <c r="BVC4" s="168"/>
      <c r="BVD4" s="168"/>
      <c r="BVE4" s="168"/>
      <c r="BVF4" s="168"/>
      <c r="BVG4" s="168"/>
      <c r="BVH4" s="168"/>
      <c r="BVI4" s="168"/>
      <c r="BVJ4" s="168"/>
      <c r="BVK4" s="168"/>
      <c r="BVL4" s="168"/>
      <c r="BVM4" s="168"/>
      <c r="BVN4" s="168"/>
      <c r="BVO4" s="168"/>
      <c r="BVP4" s="168"/>
      <c r="BVQ4" s="168"/>
      <c r="BVR4" s="168"/>
      <c r="BVS4" s="168"/>
      <c r="BVT4" s="168"/>
      <c r="BVU4" s="168"/>
      <c r="BVV4" s="168"/>
      <c r="BVW4" s="168"/>
      <c r="BVX4" s="168"/>
      <c r="BVY4" s="168"/>
      <c r="BVZ4" s="168"/>
      <c r="BWA4" s="168"/>
      <c r="BWB4" s="168"/>
      <c r="BWC4" s="168"/>
      <c r="BWD4" s="168"/>
      <c r="BWE4" s="168"/>
      <c r="BWF4" s="168"/>
      <c r="BWG4" s="168"/>
      <c r="BWH4" s="168"/>
      <c r="BWI4" s="168"/>
      <c r="BWJ4" s="168"/>
      <c r="BWK4" s="168"/>
      <c r="BWL4" s="168"/>
      <c r="BWM4" s="168"/>
      <c r="BWN4" s="168"/>
      <c r="BWO4" s="168"/>
      <c r="BWP4" s="168"/>
      <c r="BWQ4" s="168"/>
      <c r="BWR4" s="168"/>
      <c r="BWS4" s="168"/>
      <c r="BWT4" s="168"/>
      <c r="BWU4" s="168"/>
      <c r="BWV4" s="168"/>
      <c r="BWW4" s="168"/>
      <c r="BWX4" s="168"/>
      <c r="BWY4" s="168"/>
      <c r="BWZ4" s="168"/>
      <c r="BXA4" s="168"/>
      <c r="BXB4" s="168"/>
      <c r="BXC4" s="168"/>
      <c r="BXD4" s="168"/>
      <c r="BXE4" s="168"/>
      <c r="BXF4" s="168"/>
      <c r="BXG4" s="168"/>
      <c r="BXH4" s="168"/>
      <c r="BXI4" s="168"/>
      <c r="BXJ4" s="168"/>
      <c r="BXK4" s="168"/>
      <c r="BXL4" s="168"/>
      <c r="BXM4" s="168"/>
      <c r="BXN4" s="168"/>
      <c r="BXO4" s="168"/>
      <c r="BXP4" s="168"/>
      <c r="BXQ4" s="168"/>
      <c r="BXR4" s="168"/>
      <c r="BXS4" s="168"/>
      <c r="BXT4" s="168"/>
      <c r="BXU4" s="168"/>
      <c r="BXV4" s="168"/>
      <c r="BXW4" s="168"/>
      <c r="BXX4" s="168"/>
      <c r="BXY4" s="168"/>
      <c r="BXZ4" s="168"/>
      <c r="BYA4" s="168"/>
      <c r="BYB4" s="168"/>
      <c r="BYC4" s="168"/>
      <c r="BYD4" s="168"/>
      <c r="BYE4" s="168"/>
      <c r="BYF4" s="168"/>
      <c r="BYG4" s="168"/>
      <c r="BYH4" s="168"/>
      <c r="BYI4" s="168"/>
      <c r="BYJ4" s="168"/>
      <c r="BYK4" s="168"/>
      <c r="BYL4" s="168"/>
      <c r="BYM4" s="168"/>
      <c r="BYN4" s="168"/>
      <c r="BYO4" s="168"/>
      <c r="BYP4" s="168"/>
      <c r="BYQ4" s="168"/>
      <c r="BYR4" s="168"/>
      <c r="BYS4" s="168"/>
      <c r="BYT4" s="168"/>
      <c r="BYU4" s="168"/>
      <c r="BYV4" s="168"/>
      <c r="BYW4" s="168"/>
      <c r="BYX4" s="168"/>
      <c r="BYY4" s="168"/>
      <c r="BYZ4" s="168"/>
      <c r="BZA4" s="168"/>
      <c r="BZB4" s="168"/>
      <c r="BZC4" s="168"/>
      <c r="BZD4" s="168"/>
      <c r="BZE4" s="168"/>
      <c r="BZF4" s="168"/>
      <c r="BZG4" s="168"/>
      <c r="BZH4" s="168"/>
      <c r="BZI4" s="168"/>
      <c r="BZJ4" s="168"/>
      <c r="BZK4" s="168"/>
      <c r="BZL4" s="168"/>
      <c r="BZM4" s="168"/>
      <c r="BZN4" s="168"/>
      <c r="BZO4" s="168"/>
      <c r="BZP4" s="168"/>
      <c r="BZQ4" s="168"/>
      <c r="BZR4" s="168"/>
      <c r="BZS4" s="168"/>
      <c r="BZT4" s="168"/>
      <c r="BZU4" s="168"/>
      <c r="BZV4" s="168"/>
      <c r="BZW4" s="168"/>
      <c r="BZX4" s="168"/>
      <c r="BZY4" s="168"/>
      <c r="BZZ4" s="168"/>
      <c r="CAA4" s="168"/>
      <c r="CAB4" s="168"/>
      <c r="CAC4" s="168"/>
      <c r="CAD4" s="168"/>
      <c r="CAE4" s="168"/>
      <c r="CAF4" s="168"/>
      <c r="CAG4" s="168"/>
      <c r="CAH4" s="168"/>
      <c r="CAI4" s="168"/>
      <c r="CAJ4" s="168"/>
      <c r="CAK4" s="168"/>
      <c r="CAL4" s="168"/>
      <c r="CAM4" s="168"/>
      <c r="CAN4" s="168"/>
      <c r="CAO4" s="168"/>
      <c r="CAP4" s="168"/>
      <c r="CAQ4" s="168"/>
      <c r="CAR4" s="168"/>
      <c r="CAS4" s="168"/>
      <c r="CAT4" s="168"/>
      <c r="CAU4" s="168"/>
      <c r="CAV4" s="168"/>
      <c r="CAW4" s="168"/>
      <c r="CAX4" s="168"/>
      <c r="CAY4" s="168"/>
      <c r="CAZ4" s="168"/>
      <c r="CBA4" s="168"/>
      <c r="CBB4" s="168"/>
      <c r="CBC4" s="168"/>
      <c r="CBD4" s="168"/>
      <c r="CBE4" s="168"/>
      <c r="CBF4" s="168"/>
      <c r="CBG4" s="168"/>
      <c r="CBH4" s="168"/>
      <c r="CBI4" s="168"/>
      <c r="CBJ4" s="168"/>
      <c r="CBK4" s="168"/>
      <c r="CBL4" s="168"/>
      <c r="CBM4" s="168"/>
      <c r="CBN4" s="168"/>
      <c r="CBO4" s="168"/>
      <c r="CBP4" s="168"/>
      <c r="CBQ4" s="168"/>
      <c r="CBR4" s="168"/>
      <c r="CBS4" s="168"/>
      <c r="CBT4" s="168"/>
      <c r="CBU4" s="168"/>
      <c r="CBV4" s="168"/>
      <c r="CBW4" s="168"/>
      <c r="CBX4" s="168"/>
      <c r="CBY4" s="168"/>
      <c r="CBZ4" s="168"/>
      <c r="CCA4" s="168"/>
      <c r="CCB4" s="168"/>
      <c r="CCC4" s="168"/>
      <c r="CCD4" s="168"/>
      <c r="CCE4" s="168"/>
      <c r="CCF4" s="168"/>
      <c r="CCG4" s="168"/>
      <c r="CCH4" s="168"/>
      <c r="CCI4" s="168"/>
      <c r="CCJ4" s="168"/>
      <c r="CCK4" s="168"/>
      <c r="CCL4" s="168"/>
      <c r="CCM4" s="168"/>
      <c r="CCN4" s="168"/>
      <c r="CCO4" s="168"/>
      <c r="CCP4" s="168"/>
      <c r="CCQ4" s="168"/>
      <c r="CCR4" s="168"/>
      <c r="CCS4" s="168"/>
      <c r="CCT4" s="168"/>
      <c r="CCU4" s="168"/>
      <c r="CCV4" s="168"/>
      <c r="CCW4" s="168"/>
      <c r="CCX4" s="168"/>
      <c r="CCY4" s="168"/>
      <c r="CCZ4" s="168"/>
      <c r="CDA4" s="168"/>
      <c r="CDB4" s="168"/>
      <c r="CDC4" s="168"/>
      <c r="CDD4" s="168"/>
      <c r="CDE4" s="168"/>
      <c r="CDF4" s="168"/>
      <c r="CDG4" s="168"/>
      <c r="CDH4" s="168"/>
      <c r="CDI4" s="168"/>
      <c r="CDJ4" s="168"/>
      <c r="CDK4" s="168"/>
      <c r="CDL4" s="168"/>
      <c r="CDM4" s="168"/>
      <c r="CDN4" s="168"/>
      <c r="CDO4" s="168"/>
      <c r="CDP4" s="168"/>
      <c r="CDQ4" s="168"/>
      <c r="CDR4" s="168"/>
      <c r="CDS4" s="168"/>
      <c r="CDT4" s="168"/>
      <c r="CDU4" s="168"/>
      <c r="CDV4" s="168"/>
      <c r="CDW4" s="168"/>
      <c r="CDX4" s="168"/>
      <c r="CDY4" s="168"/>
      <c r="CDZ4" s="168"/>
      <c r="CEA4" s="168"/>
      <c r="CEB4" s="168"/>
      <c r="CEC4" s="168"/>
      <c r="CED4" s="168"/>
      <c r="CEE4" s="168"/>
      <c r="CEF4" s="168"/>
      <c r="CEG4" s="168"/>
      <c r="CEH4" s="168"/>
      <c r="CEI4" s="168"/>
      <c r="CEJ4" s="168"/>
      <c r="CEK4" s="168"/>
      <c r="CEL4" s="168"/>
      <c r="CEM4" s="168"/>
      <c r="CEN4" s="168"/>
      <c r="CEO4" s="168"/>
      <c r="CEP4" s="168"/>
      <c r="CEQ4" s="168"/>
      <c r="CER4" s="168"/>
      <c r="CES4" s="168"/>
      <c r="CET4" s="168"/>
      <c r="CEU4" s="168"/>
      <c r="CEV4" s="168"/>
      <c r="CEW4" s="168"/>
      <c r="CEX4" s="168"/>
      <c r="CEY4" s="168"/>
      <c r="CEZ4" s="168"/>
      <c r="CFA4" s="168"/>
      <c r="CFB4" s="168"/>
      <c r="CFC4" s="168"/>
      <c r="CFD4" s="168"/>
      <c r="CFE4" s="168"/>
      <c r="CFF4" s="168"/>
      <c r="CFG4" s="168"/>
      <c r="CFH4" s="168"/>
      <c r="CFI4" s="168"/>
      <c r="CFJ4" s="168"/>
      <c r="CFK4" s="168"/>
      <c r="CFL4" s="168"/>
      <c r="CFM4" s="168"/>
      <c r="CFN4" s="168"/>
      <c r="CFO4" s="168"/>
      <c r="CFP4" s="168"/>
      <c r="CFQ4" s="168"/>
      <c r="CFR4" s="168"/>
      <c r="CFS4" s="168"/>
      <c r="CFT4" s="168"/>
      <c r="CFU4" s="168"/>
      <c r="CFV4" s="168"/>
      <c r="CFW4" s="168"/>
      <c r="CFX4" s="168"/>
      <c r="CFY4" s="168"/>
      <c r="CFZ4" s="168"/>
      <c r="CGA4" s="168"/>
      <c r="CGB4" s="168"/>
      <c r="CGC4" s="168"/>
      <c r="CGD4" s="168"/>
      <c r="CGE4" s="168"/>
      <c r="CGF4" s="168"/>
      <c r="CGG4" s="168"/>
      <c r="CGH4" s="168"/>
      <c r="CGI4" s="168"/>
      <c r="CGJ4" s="168"/>
      <c r="CGK4" s="168"/>
      <c r="CGL4" s="168"/>
      <c r="CGM4" s="168"/>
      <c r="CGN4" s="168"/>
      <c r="CGO4" s="168"/>
      <c r="CGP4" s="168"/>
      <c r="CGQ4" s="168"/>
      <c r="CGR4" s="168"/>
      <c r="CGS4" s="168"/>
      <c r="CGT4" s="168"/>
      <c r="CGU4" s="168"/>
      <c r="CGV4" s="168"/>
      <c r="CGW4" s="168"/>
      <c r="CGX4" s="168"/>
      <c r="CGY4" s="168"/>
      <c r="CGZ4" s="168"/>
      <c r="CHA4" s="168"/>
      <c r="CHB4" s="168"/>
      <c r="CHC4" s="168"/>
      <c r="CHD4" s="168"/>
      <c r="CHE4" s="168"/>
      <c r="CHF4" s="168"/>
      <c r="CHG4" s="168"/>
      <c r="CHH4" s="168"/>
      <c r="CHI4" s="168"/>
      <c r="CHJ4" s="168"/>
      <c r="CHK4" s="168"/>
      <c r="CHL4" s="168"/>
      <c r="CHM4" s="168"/>
      <c r="CHN4" s="168"/>
      <c r="CHO4" s="168"/>
      <c r="CHP4" s="168"/>
      <c r="CHQ4" s="168"/>
      <c r="CHR4" s="168"/>
      <c r="CHS4" s="168"/>
      <c r="CHT4" s="168"/>
      <c r="CHU4" s="168"/>
      <c r="CHV4" s="168"/>
      <c r="CHW4" s="168"/>
      <c r="CHX4" s="168"/>
      <c r="CHY4" s="168"/>
      <c r="CHZ4" s="168"/>
      <c r="CIA4" s="168"/>
      <c r="CIB4" s="168"/>
      <c r="CIC4" s="168"/>
      <c r="CID4" s="168"/>
      <c r="CIE4" s="168"/>
      <c r="CIF4" s="168"/>
      <c r="CIG4" s="168"/>
      <c r="CIH4" s="168"/>
      <c r="CII4" s="168"/>
      <c r="CIJ4" s="168"/>
      <c r="CIK4" s="168"/>
      <c r="CIL4" s="168"/>
      <c r="CIM4" s="168"/>
      <c r="CIN4" s="168"/>
      <c r="CIO4" s="168"/>
      <c r="CIP4" s="168"/>
      <c r="CIQ4" s="168"/>
      <c r="CIR4" s="168"/>
      <c r="CIS4" s="168"/>
      <c r="CIT4" s="168"/>
      <c r="CIU4" s="168"/>
      <c r="CIV4" s="168"/>
      <c r="CIW4" s="168"/>
      <c r="CIX4" s="168"/>
      <c r="CIY4" s="168"/>
      <c r="CIZ4" s="168"/>
      <c r="CJA4" s="168"/>
      <c r="CJB4" s="168"/>
      <c r="CJC4" s="168"/>
      <c r="CJD4" s="168"/>
      <c r="CJE4" s="168"/>
      <c r="CJF4" s="168"/>
      <c r="CJG4" s="168"/>
      <c r="CJH4" s="168"/>
      <c r="CJI4" s="168"/>
      <c r="CJJ4" s="168"/>
      <c r="CJK4" s="168"/>
      <c r="CJL4" s="168"/>
      <c r="CJM4" s="168"/>
      <c r="CJN4" s="168"/>
      <c r="CJO4" s="168"/>
      <c r="CJP4" s="168"/>
      <c r="CJQ4" s="168"/>
      <c r="CJR4" s="168"/>
      <c r="CJS4" s="168"/>
      <c r="CJT4" s="168"/>
      <c r="CJU4" s="168"/>
      <c r="CJV4" s="168"/>
      <c r="CJW4" s="168"/>
      <c r="CJX4" s="168"/>
      <c r="CJY4" s="168"/>
      <c r="CJZ4" s="168"/>
      <c r="CKA4" s="168"/>
      <c r="CKB4" s="168"/>
      <c r="CKC4" s="168"/>
      <c r="CKD4" s="168"/>
      <c r="CKE4" s="168"/>
      <c r="CKF4" s="168"/>
      <c r="CKG4" s="168"/>
      <c r="CKH4" s="168"/>
      <c r="CKI4" s="168"/>
      <c r="CKJ4" s="168"/>
      <c r="CKK4" s="168"/>
      <c r="CKL4" s="168"/>
      <c r="CKM4" s="168"/>
      <c r="CKN4" s="168"/>
      <c r="CKO4" s="168"/>
      <c r="CKP4" s="168"/>
      <c r="CKQ4" s="168"/>
      <c r="CKR4" s="168"/>
      <c r="CKS4" s="168"/>
      <c r="CKT4" s="168"/>
      <c r="CKU4" s="168"/>
      <c r="CKV4" s="168"/>
      <c r="CKW4" s="168"/>
      <c r="CKX4" s="168"/>
      <c r="CKY4" s="168"/>
      <c r="CKZ4" s="168"/>
      <c r="CLA4" s="168"/>
      <c r="CLB4" s="168"/>
      <c r="CLC4" s="168"/>
      <c r="CLD4" s="168"/>
      <c r="CLE4" s="168"/>
      <c r="CLF4" s="168"/>
      <c r="CLG4" s="168"/>
      <c r="CLH4" s="168"/>
      <c r="CLI4" s="168"/>
      <c r="CLJ4" s="168"/>
      <c r="CLK4" s="168"/>
      <c r="CLL4" s="168"/>
      <c r="CLM4" s="168"/>
      <c r="CLN4" s="168"/>
      <c r="CLO4" s="168"/>
      <c r="CLP4" s="168"/>
      <c r="CLQ4" s="168"/>
      <c r="CLR4" s="168"/>
      <c r="CLS4" s="168"/>
      <c r="CLT4" s="168"/>
      <c r="CLU4" s="168"/>
      <c r="CLV4" s="168"/>
      <c r="CLW4" s="168"/>
      <c r="CLX4" s="168"/>
      <c r="CLY4" s="168"/>
      <c r="CLZ4" s="168"/>
      <c r="CMA4" s="168"/>
      <c r="CMB4" s="168"/>
      <c r="CMC4" s="168"/>
      <c r="CMD4" s="168"/>
      <c r="CME4" s="168"/>
      <c r="CMF4" s="168"/>
      <c r="CMG4" s="168"/>
      <c r="CMH4" s="168"/>
      <c r="CMI4" s="168"/>
      <c r="CMJ4" s="168"/>
      <c r="CMK4" s="168"/>
      <c r="CML4" s="168"/>
      <c r="CMM4" s="168"/>
      <c r="CMN4" s="168"/>
      <c r="CMO4" s="168"/>
      <c r="CMP4" s="168"/>
      <c r="CMQ4" s="168"/>
      <c r="CMR4" s="168"/>
      <c r="CMS4" s="168"/>
      <c r="CMT4" s="168"/>
      <c r="CMU4" s="168"/>
      <c r="CMV4" s="168"/>
      <c r="CMW4" s="168"/>
      <c r="CMX4" s="168"/>
      <c r="CMY4" s="168"/>
      <c r="CMZ4" s="168"/>
      <c r="CNA4" s="168"/>
      <c r="CNB4" s="168"/>
      <c r="CNC4" s="168"/>
      <c r="CND4" s="168"/>
      <c r="CNE4" s="168"/>
      <c r="CNF4" s="168"/>
      <c r="CNG4" s="168"/>
      <c r="CNH4" s="168"/>
      <c r="CNI4" s="168"/>
      <c r="CNJ4" s="168"/>
      <c r="CNK4" s="168"/>
      <c r="CNL4" s="168"/>
      <c r="CNM4" s="168"/>
      <c r="CNN4" s="168"/>
      <c r="CNO4" s="168"/>
      <c r="CNP4" s="168"/>
      <c r="CNQ4" s="168"/>
      <c r="CNR4" s="168"/>
      <c r="CNS4" s="168"/>
      <c r="CNT4" s="168"/>
      <c r="CNU4" s="168"/>
      <c r="CNV4" s="168"/>
      <c r="CNW4" s="168"/>
      <c r="CNX4" s="168"/>
      <c r="CNY4" s="168"/>
      <c r="CNZ4" s="168"/>
      <c r="COA4" s="168"/>
      <c r="COB4" s="168"/>
      <c r="COC4" s="168"/>
      <c r="COD4" s="168"/>
      <c r="COE4" s="168"/>
      <c r="COF4" s="168"/>
      <c r="COG4" s="168"/>
      <c r="COH4" s="168"/>
      <c r="COI4" s="168"/>
      <c r="COJ4" s="168"/>
      <c r="COK4" s="168"/>
      <c r="COL4" s="168"/>
      <c r="COM4" s="168"/>
      <c r="CON4" s="168"/>
      <c r="COO4" s="168"/>
      <c r="COP4" s="168"/>
      <c r="COQ4" s="168"/>
      <c r="COR4" s="168"/>
      <c r="COS4" s="168"/>
      <c r="COT4" s="168"/>
      <c r="COU4" s="168"/>
      <c r="COV4" s="168"/>
      <c r="COW4" s="168"/>
      <c r="COX4" s="168"/>
      <c r="COY4" s="168"/>
      <c r="COZ4" s="168"/>
      <c r="CPA4" s="168"/>
      <c r="CPB4" s="168"/>
      <c r="CPC4" s="168"/>
      <c r="CPD4" s="168"/>
      <c r="CPE4" s="168"/>
      <c r="CPF4" s="168"/>
      <c r="CPG4" s="168"/>
      <c r="CPH4" s="168"/>
      <c r="CPI4" s="168"/>
      <c r="CPJ4" s="168"/>
      <c r="CPK4" s="168"/>
      <c r="CPL4" s="168"/>
      <c r="CPM4" s="168"/>
      <c r="CPN4" s="168"/>
      <c r="CPO4" s="168"/>
      <c r="CPP4" s="168"/>
      <c r="CPQ4" s="168"/>
      <c r="CPR4" s="168"/>
      <c r="CPS4" s="168"/>
      <c r="CPT4" s="168"/>
      <c r="CPU4" s="168"/>
      <c r="CPV4" s="168"/>
      <c r="CPW4" s="168"/>
      <c r="CPX4" s="168"/>
      <c r="CPY4" s="168"/>
      <c r="CPZ4" s="168"/>
      <c r="CQA4" s="168"/>
      <c r="CQB4" s="168"/>
      <c r="CQC4" s="168"/>
      <c r="CQD4" s="168"/>
      <c r="CQE4" s="168"/>
      <c r="CQF4" s="168"/>
      <c r="CQG4" s="168"/>
      <c r="CQH4" s="168"/>
      <c r="CQI4" s="168"/>
      <c r="CQJ4" s="168"/>
      <c r="CQK4" s="168"/>
      <c r="CQL4" s="168"/>
      <c r="CQM4" s="168"/>
      <c r="CQN4" s="168"/>
      <c r="CQO4" s="168"/>
      <c r="CQP4" s="168"/>
      <c r="CQQ4" s="168"/>
      <c r="CQR4" s="168"/>
      <c r="CQS4" s="168"/>
      <c r="CQT4" s="168"/>
      <c r="CQU4" s="168"/>
      <c r="CQV4" s="168"/>
      <c r="CQW4" s="168"/>
      <c r="CQX4" s="168"/>
      <c r="CQY4" s="168"/>
      <c r="CQZ4" s="168"/>
      <c r="CRA4" s="168"/>
      <c r="CRB4" s="168"/>
      <c r="CRC4" s="168"/>
      <c r="CRD4" s="168"/>
      <c r="CRE4" s="168"/>
      <c r="CRF4" s="168"/>
      <c r="CRG4" s="168"/>
      <c r="CRH4" s="168"/>
      <c r="CRI4" s="168"/>
      <c r="CRJ4" s="168"/>
      <c r="CRK4" s="168"/>
      <c r="CRL4" s="168"/>
      <c r="CRM4" s="168"/>
      <c r="CRN4" s="168"/>
      <c r="CRO4" s="168"/>
      <c r="CRP4" s="168"/>
      <c r="CRQ4" s="168"/>
      <c r="CRR4" s="168"/>
      <c r="CRS4" s="168"/>
      <c r="CRT4" s="168"/>
      <c r="CRU4" s="168"/>
      <c r="CRV4" s="168"/>
      <c r="CRW4" s="168"/>
      <c r="CRX4" s="168"/>
      <c r="CRY4" s="168"/>
      <c r="CRZ4" s="168"/>
      <c r="CSA4" s="168"/>
      <c r="CSB4" s="168"/>
      <c r="CSC4" s="168"/>
      <c r="CSD4" s="168"/>
      <c r="CSE4" s="168"/>
      <c r="CSF4" s="168"/>
      <c r="CSG4" s="168"/>
      <c r="CSH4" s="168"/>
      <c r="CSI4" s="168"/>
      <c r="CSJ4" s="168"/>
      <c r="CSK4" s="168"/>
      <c r="CSL4" s="168"/>
      <c r="CSM4" s="168"/>
      <c r="CSN4" s="168"/>
      <c r="CSO4" s="168"/>
      <c r="CSP4" s="168"/>
      <c r="CSQ4" s="168"/>
      <c r="CSR4" s="168"/>
      <c r="CSS4" s="168"/>
      <c r="CST4" s="168"/>
      <c r="CSU4" s="168"/>
      <c r="CSV4" s="168"/>
      <c r="CSW4" s="168"/>
      <c r="CSX4" s="168"/>
      <c r="CSY4" s="168"/>
      <c r="CSZ4" s="168"/>
      <c r="CTA4" s="168"/>
      <c r="CTB4" s="168"/>
      <c r="CTC4" s="168"/>
      <c r="CTD4" s="168"/>
      <c r="CTE4" s="168"/>
      <c r="CTF4" s="168"/>
      <c r="CTG4" s="168"/>
      <c r="CTH4" s="168"/>
      <c r="CTI4" s="168"/>
      <c r="CTJ4" s="168"/>
      <c r="CTK4" s="168"/>
      <c r="CTL4" s="168"/>
      <c r="CTM4" s="168"/>
      <c r="CTN4" s="168"/>
      <c r="CTO4" s="168"/>
      <c r="CTP4" s="168"/>
      <c r="CTQ4" s="168"/>
      <c r="CTR4" s="168"/>
      <c r="CTS4" s="168"/>
      <c r="CTT4" s="168"/>
      <c r="CTU4" s="168"/>
      <c r="CTV4" s="168"/>
      <c r="CTW4" s="168"/>
      <c r="CTX4" s="168"/>
      <c r="CTY4" s="168"/>
      <c r="CTZ4" s="168"/>
      <c r="CUA4" s="168"/>
      <c r="CUB4" s="168"/>
      <c r="CUC4" s="168"/>
      <c r="CUD4" s="168"/>
      <c r="CUE4" s="168"/>
      <c r="CUF4" s="168"/>
      <c r="CUG4" s="168"/>
      <c r="CUH4" s="168"/>
      <c r="CUI4" s="168"/>
      <c r="CUJ4" s="168"/>
      <c r="CUK4" s="168"/>
      <c r="CUL4" s="168"/>
      <c r="CUM4" s="168"/>
      <c r="CUN4" s="168"/>
      <c r="CUO4" s="168"/>
      <c r="CUP4" s="168"/>
      <c r="CUQ4" s="168"/>
      <c r="CUR4" s="168"/>
      <c r="CUS4" s="168"/>
      <c r="CUT4" s="168"/>
      <c r="CUU4" s="168"/>
      <c r="CUV4" s="168"/>
      <c r="CUW4" s="168"/>
      <c r="CUX4" s="168"/>
      <c r="CUY4" s="168"/>
      <c r="CUZ4" s="168"/>
      <c r="CVA4" s="168"/>
      <c r="CVB4" s="168"/>
      <c r="CVC4" s="168"/>
      <c r="CVD4" s="168"/>
      <c r="CVE4" s="168"/>
      <c r="CVF4" s="168"/>
      <c r="CVG4" s="168"/>
      <c r="CVH4" s="168"/>
      <c r="CVI4" s="168"/>
      <c r="CVJ4" s="168"/>
      <c r="CVK4" s="168"/>
      <c r="CVL4" s="168"/>
      <c r="CVM4" s="168"/>
      <c r="CVN4" s="168"/>
      <c r="CVO4" s="168"/>
      <c r="CVP4" s="168"/>
      <c r="CVQ4" s="168"/>
      <c r="CVR4" s="168"/>
      <c r="CVS4" s="168"/>
      <c r="CVT4" s="168"/>
      <c r="CVU4" s="168"/>
      <c r="CVV4" s="168"/>
      <c r="CVW4" s="168"/>
      <c r="CVX4" s="168"/>
      <c r="CVY4" s="168"/>
      <c r="CVZ4" s="168"/>
      <c r="CWA4" s="168"/>
      <c r="CWB4" s="168"/>
      <c r="CWC4" s="168"/>
      <c r="CWD4" s="168"/>
      <c r="CWE4" s="168"/>
      <c r="CWF4" s="168"/>
      <c r="CWG4" s="168"/>
      <c r="CWH4" s="168"/>
      <c r="CWI4" s="168"/>
      <c r="CWJ4" s="168"/>
      <c r="CWK4" s="168"/>
      <c r="CWL4" s="168"/>
      <c r="CWM4" s="168"/>
      <c r="CWN4" s="168"/>
      <c r="CWO4" s="168"/>
      <c r="CWP4" s="168"/>
      <c r="CWQ4" s="168"/>
      <c r="CWR4" s="168"/>
      <c r="CWS4" s="168"/>
      <c r="CWT4" s="168"/>
      <c r="CWU4" s="168"/>
      <c r="CWV4" s="168"/>
      <c r="CWW4" s="168"/>
      <c r="CWX4" s="168"/>
      <c r="CWY4" s="168"/>
      <c r="CWZ4" s="168"/>
      <c r="CXA4" s="168"/>
      <c r="CXB4" s="168"/>
      <c r="CXC4" s="168"/>
      <c r="CXD4" s="168"/>
      <c r="CXE4" s="168"/>
      <c r="CXF4" s="168"/>
      <c r="CXG4" s="168"/>
      <c r="CXH4" s="168"/>
      <c r="CXI4" s="168"/>
      <c r="CXJ4" s="168"/>
      <c r="CXK4" s="168"/>
      <c r="CXL4" s="168"/>
      <c r="CXM4" s="168"/>
      <c r="CXN4" s="168"/>
      <c r="CXO4" s="168"/>
      <c r="CXP4" s="168"/>
      <c r="CXQ4" s="168"/>
      <c r="CXR4" s="168"/>
      <c r="CXS4" s="168"/>
      <c r="CXT4" s="168"/>
      <c r="CXU4" s="168"/>
      <c r="CXV4" s="168"/>
      <c r="CXW4" s="168"/>
      <c r="CXX4" s="168"/>
      <c r="CXY4" s="168"/>
      <c r="CXZ4" s="168"/>
      <c r="CYA4" s="168"/>
      <c r="CYB4" s="168"/>
      <c r="CYC4" s="168"/>
      <c r="CYD4" s="168"/>
      <c r="CYE4" s="168"/>
      <c r="CYF4" s="168"/>
      <c r="CYG4" s="168"/>
      <c r="CYH4" s="168"/>
      <c r="CYI4" s="168"/>
      <c r="CYJ4" s="168"/>
      <c r="CYK4" s="168"/>
      <c r="CYL4" s="168"/>
      <c r="CYM4" s="168"/>
      <c r="CYN4" s="168"/>
      <c r="CYO4" s="168"/>
      <c r="CYP4" s="168"/>
      <c r="CYQ4" s="168"/>
      <c r="CYR4" s="168"/>
      <c r="CYS4" s="168"/>
      <c r="CYT4" s="168"/>
      <c r="CYU4" s="168"/>
      <c r="CYV4" s="168"/>
      <c r="CYW4" s="168"/>
      <c r="CYX4" s="168"/>
      <c r="CYY4" s="168"/>
      <c r="CYZ4" s="168"/>
      <c r="CZA4" s="168"/>
      <c r="CZB4" s="168"/>
      <c r="CZC4" s="168"/>
      <c r="CZD4" s="168"/>
      <c r="CZE4" s="168"/>
      <c r="CZF4" s="168"/>
      <c r="CZG4" s="168"/>
      <c r="CZH4" s="168"/>
      <c r="CZI4" s="168"/>
      <c r="CZJ4" s="168"/>
      <c r="CZK4" s="168"/>
      <c r="CZL4" s="168"/>
      <c r="CZM4" s="168"/>
      <c r="CZN4" s="168"/>
      <c r="CZO4" s="168"/>
      <c r="CZP4" s="168"/>
      <c r="CZQ4" s="168"/>
      <c r="CZR4" s="168"/>
      <c r="CZS4" s="168"/>
      <c r="CZT4" s="168"/>
      <c r="CZU4" s="168"/>
      <c r="CZV4" s="168"/>
      <c r="CZW4" s="168"/>
      <c r="CZX4" s="168"/>
      <c r="CZY4" s="168"/>
      <c r="CZZ4" s="168"/>
      <c r="DAA4" s="168"/>
      <c r="DAB4" s="168"/>
      <c r="DAC4" s="168"/>
      <c r="DAD4" s="168"/>
      <c r="DAE4" s="168"/>
      <c r="DAF4" s="168"/>
      <c r="DAG4" s="168"/>
      <c r="DAH4" s="168"/>
      <c r="DAI4" s="168"/>
      <c r="DAJ4" s="168"/>
      <c r="DAK4" s="168"/>
      <c r="DAL4" s="168"/>
      <c r="DAM4" s="168"/>
      <c r="DAN4" s="168"/>
      <c r="DAO4" s="168"/>
      <c r="DAP4" s="168"/>
      <c r="DAQ4" s="168"/>
      <c r="DAR4" s="168"/>
      <c r="DAS4" s="168"/>
      <c r="DAT4" s="168"/>
      <c r="DAU4" s="168"/>
      <c r="DAV4" s="168"/>
      <c r="DAW4" s="168"/>
      <c r="DAX4" s="168"/>
      <c r="DAY4" s="168"/>
      <c r="DAZ4" s="168"/>
      <c r="DBA4" s="168"/>
      <c r="DBB4" s="168"/>
      <c r="DBC4" s="168"/>
      <c r="DBD4" s="168"/>
      <c r="DBE4" s="168"/>
      <c r="DBF4" s="168"/>
      <c r="DBG4" s="168"/>
      <c r="DBH4" s="168"/>
      <c r="DBI4" s="168"/>
      <c r="DBJ4" s="168"/>
      <c r="DBK4" s="168"/>
      <c r="DBL4" s="168"/>
      <c r="DBM4" s="168"/>
      <c r="DBN4" s="168"/>
      <c r="DBO4" s="168"/>
      <c r="DBP4" s="168"/>
      <c r="DBQ4" s="168"/>
      <c r="DBR4" s="168"/>
      <c r="DBS4" s="168"/>
      <c r="DBT4" s="168"/>
      <c r="DBU4" s="168"/>
      <c r="DBV4" s="168"/>
      <c r="DBW4" s="168"/>
      <c r="DBX4" s="168"/>
      <c r="DBY4" s="168"/>
      <c r="DBZ4" s="168"/>
      <c r="DCA4" s="168"/>
      <c r="DCB4" s="168"/>
      <c r="DCC4" s="168"/>
      <c r="DCD4" s="168"/>
      <c r="DCE4" s="168"/>
      <c r="DCF4" s="168"/>
      <c r="DCG4" s="168"/>
      <c r="DCH4" s="168"/>
      <c r="DCI4" s="168"/>
      <c r="DCJ4" s="168"/>
      <c r="DCK4" s="168"/>
      <c r="DCL4" s="168"/>
      <c r="DCM4" s="168"/>
      <c r="DCN4" s="168"/>
      <c r="DCO4" s="168"/>
      <c r="DCP4" s="168"/>
      <c r="DCQ4" s="168"/>
      <c r="DCR4" s="168"/>
      <c r="DCS4" s="168"/>
      <c r="DCT4" s="168"/>
      <c r="DCU4" s="168"/>
      <c r="DCV4" s="168"/>
      <c r="DCW4" s="168"/>
      <c r="DCX4" s="168"/>
      <c r="DCY4" s="168"/>
      <c r="DCZ4" s="168"/>
      <c r="DDA4" s="168"/>
      <c r="DDB4" s="168"/>
      <c r="DDC4" s="168"/>
      <c r="DDD4" s="168"/>
      <c r="DDE4" s="168"/>
      <c r="DDF4" s="168"/>
      <c r="DDG4" s="168"/>
      <c r="DDH4" s="168"/>
      <c r="DDI4" s="168"/>
      <c r="DDJ4" s="168"/>
      <c r="DDK4" s="168"/>
      <c r="DDL4" s="168"/>
      <c r="DDM4" s="168"/>
      <c r="DDN4" s="168"/>
      <c r="DDO4" s="168"/>
      <c r="DDP4" s="168"/>
      <c r="DDQ4" s="168"/>
      <c r="DDR4" s="168"/>
      <c r="DDS4" s="168"/>
      <c r="DDT4" s="168"/>
      <c r="DDU4" s="168"/>
      <c r="DDV4" s="168"/>
      <c r="DDW4" s="168"/>
      <c r="DDX4" s="168"/>
      <c r="DDY4" s="168"/>
      <c r="DDZ4" s="168"/>
      <c r="DEA4" s="168"/>
      <c r="DEB4" s="168"/>
      <c r="DEC4" s="168"/>
      <c r="DED4" s="168"/>
      <c r="DEE4" s="168"/>
      <c r="DEF4" s="168"/>
      <c r="DEG4" s="168"/>
      <c r="DEH4" s="168"/>
      <c r="DEI4" s="168"/>
      <c r="DEJ4" s="168"/>
      <c r="DEK4" s="168"/>
      <c r="DEL4" s="168"/>
      <c r="DEM4" s="168"/>
      <c r="DEN4" s="168"/>
      <c r="DEO4" s="168"/>
      <c r="DEP4" s="168"/>
      <c r="DEQ4" s="168"/>
      <c r="DER4" s="168"/>
      <c r="DES4" s="168"/>
      <c r="DET4" s="168"/>
      <c r="DEU4" s="168"/>
      <c r="DEV4" s="168"/>
      <c r="DEW4" s="168"/>
      <c r="DEX4" s="168"/>
      <c r="DEY4" s="168"/>
      <c r="DEZ4" s="168"/>
      <c r="DFA4" s="168"/>
      <c r="DFB4" s="168"/>
      <c r="DFC4" s="168"/>
      <c r="DFD4" s="168"/>
      <c r="DFE4" s="168"/>
      <c r="DFF4" s="168"/>
      <c r="DFG4" s="168"/>
      <c r="DFH4" s="168"/>
      <c r="DFI4" s="168"/>
      <c r="DFJ4" s="168"/>
      <c r="DFK4" s="168"/>
      <c r="DFL4" s="168"/>
      <c r="DFM4" s="168"/>
      <c r="DFN4" s="168"/>
      <c r="DFO4" s="168"/>
      <c r="DFP4" s="168"/>
      <c r="DFQ4" s="168"/>
      <c r="DFR4" s="168"/>
      <c r="DFS4" s="168"/>
      <c r="DFT4" s="168"/>
      <c r="DFU4" s="168"/>
      <c r="DFV4" s="168"/>
      <c r="DFW4" s="168"/>
      <c r="DFX4" s="168"/>
      <c r="DFY4" s="168"/>
      <c r="DFZ4" s="168"/>
      <c r="DGA4" s="168"/>
      <c r="DGB4" s="168"/>
      <c r="DGC4" s="168"/>
      <c r="DGD4" s="168"/>
      <c r="DGE4" s="168"/>
      <c r="DGF4" s="168"/>
      <c r="DGG4" s="168"/>
      <c r="DGH4" s="168"/>
      <c r="DGI4" s="168"/>
      <c r="DGJ4" s="168"/>
      <c r="DGK4" s="168"/>
      <c r="DGL4" s="168"/>
      <c r="DGM4" s="168"/>
      <c r="DGN4" s="168"/>
      <c r="DGO4" s="168"/>
      <c r="DGP4" s="168"/>
      <c r="DGQ4" s="168"/>
      <c r="DGR4" s="168"/>
      <c r="DGS4" s="168"/>
      <c r="DGT4" s="168"/>
      <c r="DGU4" s="168"/>
      <c r="DGV4" s="168"/>
      <c r="DGW4" s="168"/>
      <c r="DGX4" s="168"/>
      <c r="DGY4" s="168"/>
      <c r="DGZ4" s="168"/>
      <c r="DHA4" s="168"/>
      <c r="DHB4" s="168"/>
      <c r="DHC4" s="168"/>
      <c r="DHD4" s="168"/>
      <c r="DHE4" s="168"/>
      <c r="DHF4" s="168"/>
      <c r="DHG4" s="168"/>
      <c r="DHH4" s="168"/>
      <c r="DHI4" s="168"/>
      <c r="DHJ4" s="168"/>
      <c r="DHK4" s="168"/>
      <c r="DHL4" s="168"/>
      <c r="DHM4" s="168"/>
      <c r="DHN4" s="168"/>
      <c r="DHO4" s="168"/>
      <c r="DHP4" s="168"/>
      <c r="DHQ4" s="168"/>
      <c r="DHR4" s="168"/>
      <c r="DHS4" s="168"/>
      <c r="DHT4" s="168"/>
      <c r="DHU4" s="168"/>
      <c r="DHV4" s="168"/>
      <c r="DHW4" s="168"/>
      <c r="DHX4" s="168"/>
      <c r="DHY4" s="168"/>
      <c r="DHZ4" s="168"/>
      <c r="DIA4" s="168"/>
      <c r="DIB4" s="168"/>
      <c r="DIC4" s="168"/>
      <c r="DID4" s="168"/>
      <c r="DIE4" s="168"/>
      <c r="DIF4" s="168"/>
      <c r="DIG4" s="168"/>
      <c r="DIH4" s="168"/>
      <c r="DII4" s="168"/>
      <c r="DIJ4" s="168"/>
      <c r="DIK4" s="168"/>
      <c r="DIL4" s="168"/>
      <c r="DIM4" s="168"/>
      <c r="DIN4" s="168"/>
      <c r="DIO4" s="168"/>
      <c r="DIP4" s="168"/>
      <c r="DIQ4" s="168"/>
      <c r="DIR4" s="168"/>
      <c r="DIS4" s="168"/>
      <c r="DIT4" s="168"/>
      <c r="DIU4" s="168"/>
      <c r="DIV4" s="168"/>
      <c r="DIW4" s="168"/>
      <c r="DIX4" s="168"/>
      <c r="DIY4" s="168"/>
      <c r="DIZ4" s="168"/>
      <c r="DJA4" s="168"/>
      <c r="DJB4" s="168"/>
      <c r="DJC4" s="168"/>
      <c r="DJD4" s="168"/>
      <c r="DJE4" s="168"/>
      <c r="DJF4" s="168"/>
      <c r="DJG4" s="168"/>
      <c r="DJH4" s="168"/>
      <c r="DJI4" s="168"/>
      <c r="DJJ4" s="168"/>
      <c r="DJK4" s="168"/>
      <c r="DJL4" s="168"/>
      <c r="DJM4" s="168"/>
      <c r="DJN4" s="168"/>
      <c r="DJO4" s="168"/>
      <c r="DJP4" s="168"/>
      <c r="DJQ4" s="168"/>
      <c r="DJR4" s="168"/>
      <c r="DJS4" s="168"/>
      <c r="DJT4" s="168"/>
      <c r="DJU4" s="168"/>
      <c r="DJV4" s="168"/>
      <c r="DJW4" s="168"/>
      <c r="DJX4" s="168"/>
      <c r="DJY4" s="168"/>
      <c r="DJZ4" s="168"/>
      <c r="DKA4" s="168"/>
      <c r="DKB4" s="168"/>
      <c r="DKC4" s="168"/>
      <c r="DKD4" s="168"/>
      <c r="DKE4" s="168"/>
      <c r="DKF4" s="168"/>
      <c r="DKG4" s="168"/>
      <c r="DKH4" s="168"/>
      <c r="DKI4" s="168"/>
      <c r="DKJ4" s="168"/>
      <c r="DKK4" s="168"/>
      <c r="DKL4" s="168"/>
      <c r="DKM4" s="168"/>
      <c r="DKN4" s="168"/>
      <c r="DKO4" s="168"/>
      <c r="DKP4" s="168"/>
      <c r="DKQ4" s="168"/>
      <c r="DKR4" s="168"/>
      <c r="DKS4" s="168"/>
      <c r="DKT4" s="168"/>
      <c r="DKU4" s="168"/>
      <c r="DKV4" s="168"/>
      <c r="DKW4" s="168"/>
      <c r="DKX4" s="168"/>
      <c r="DKY4" s="168"/>
      <c r="DKZ4" s="168"/>
      <c r="DLA4" s="168"/>
      <c r="DLB4" s="168"/>
      <c r="DLC4" s="168"/>
      <c r="DLD4" s="168"/>
      <c r="DLE4" s="168"/>
      <c r="DLF4" s="168"/>
      <c r="DLG4" s="168"/>
      <c r="DLH4" s="168"/>
      <c r="DLI4" s="168"/>
      <c r="DLJ4" s="168"/>
      <c r="DLK4" s="168"/>
      <c r="DLL4" s="168"/>
      <c r="DLM4" s="168"/>
      <c r="DLN4" s="168"/>
      <c r="DLO4" s="168"/>
      <c r="DLP4" s="168"/>
      <c r="DLQ4" s="168"/>
      <c r="DLR4" s="168"/>
      <c r="DLS4" s="168"/>
      <c r="DLT4" s="168"/>
      <c r="DLU4" s="168"/>
      <c r="DLV4" s="168"/>
      <c r="DLW4" s="168"/>
      <c r="DLX4" s="168"/>
      <c r="DLY4" s="168"/>
      <c r="DLZ4" s="168"/>
      <c r="DMA4" s="168"/>
      <c r="DMB4" s="168"/>
      <c r="DMC4" s="168"/>
      <c r="DMD4" s="168"/>
      <c r="DME4" s="168"/>
      <c r="DMF4" s="168"/>
      <c r="DMG4" s="168"/>
      <c r="DMH4" s="168"/>
      <c r="DMI4" s="168"/>
      <c r="DMJ4" s="168"/>
      <c r="DMK4" s="168"/>
      <c r="DML4" s="168"/>
      <c r="DMM4" s="168"/>
      <c r="DMN4" s="168"/>
      <c r="DMO4" s="168"/>
      <c r="DMP4" s="168"/>
      <c r="DMQ4" s="168"/>
      <c r="DMR4" s="168"/>
      <c r="DMS4" s="168"/>
      <c r="DMT4" s="168"/>
      <c r="DMU4" s="168"/>
      <c r="DMV4" s="168"/>
      <c r="DMW4" s="168"/>
      <c r="DMX4" s="168"/>
      <c r="DMY4" s="168"/>
      <c r="DMZ4" s="168"/>
      <c r="DNA4" s="168"/>
      <c r="DNB4" s="168"/>
      <c r="DNC4" s="168"/>
      <c r="DND4" s="168"/>
      <c r="DNE4" s="168"/>
      <c r="DNF4" s="168"/>
      <c r="DNG4" s="168"/>
      <c r="DNH4" s="168"/>
      <c r="DNI4" s="168"/>
      <c r="DNJ4" s="168"/>
      <c r="DNK4" s="168"/>
      <c r="DNL4" s="168"/>
      <c r="DNM4" s="168"/>
      <c r="DNN4" s="168"/>
      <c r="DNO4" s="168"/>
      <c r="DNP4" s="168"/>
      <c r="DNQ4" s="168"/>
      <c r="DNR4" s="168"/>
      <c r="DNS4" s="168"/>
      <c r="DNT4" s="168"/>
      <c r="DNU4" s="168"/>
      <c r="DNV4" s="168"/>
      <c r="DNW4" s="168"/>
      <c r="DNX4" s="168"/>
      <c r="DNY4" s="168"/>
      <c r="DNZ4" s="168"/>
      <c r="DOA4" s="168"/>
      <c r="DOB4" s="168"/>
      <c r="DOC4" s="168"/>
      <c r="DOD4" s="168"/>
      <c r="DOE4" s="168"/>
      <c r="DOF4" s="168"/>
      <c r="DOG4" s="168"/>
      <c r="DOH4" s="168"/>
      <c r="DOI4" s="168"/>
      <c r="DOJ4" s="168"/>
      <c r="DOK4" s="168"/>
      <c r="DOL4" s="168"/>
      <c r="DOM4" s="168"/>
      <c r="DON4" s="168"/>
      <c r="DOO4" s="168"/>
      <c r="DOP4" s="168"/>
      <c r="DOQ4" s="168"/>
      <c r="DOR4" s="168"/>
      <c r="DOS4" s="168"/>
      <c r="DOT4" s="168"/>
      <c r="DOU4" s="168"/>
      <c r="DOV4" s="168"/>
      <c r="DOW4" s="168"/>
      <c r="DOX4" s="168"/>
      <c r="DOY4" s="168"/>
      <c r="DOZ4" s="168"/>
      <c r="DPA4" s="168"/>
      <c r="DPB4" s="168"/>
      <c r="DPC4" s="168"/>
      <c r="DPD4" s="168"/>
      <c r="DPE4" s="168"/>
      <c r="DPF4" s="168"/>
      <c r="DPG4" s="168"/>
      <c r="DPH4" s="168"/>
      <c r="DPI4" s="168"/>
      <c r="DPJ4" s="168"/>
      <c r="DPK4" s="168"/>
      <c r="DPL4" s="168"/>
      <c r="DPM4" s="168"/>
      <c r="DPN4" s="168"/>
      <c r="DPO4" s="168"/>
      <c r="DPP4" s="168"/>
      <c r="DPQ4" s="168"/>
      <c r="DPR4" s="168"/>
      <c r="DPS4" s="168"/>
      <c r="DPT4" s="168"/>
      <c r="DPU4" s="168"/>
      <c r="DPV4" s="168"/>
      <c r="DPW4" s="168"/>
      <c r="DPX4" s="168"/>
      <c r="DPY4" s="168"/>
      <c r="DPZ4" s="168"/>
      <c r="DQA4" s="168"/>
      <c r="DQB4" s="168"/>
      <c r="DQC4" s="168"/>
      <c r="DQD4" s="168"/>
      <c r="DQE4" s="168"/>
      <c r="DQF4" s="168"/>
      <c r="DQG4" s="168"/>
      <c r="DQH4" s="168"/>
      <c r="DQI4" s="168"/>
      <c r="DQJ4" s="168"/>
      <c r="DQK4" s="168"/>
      <c r="DQL4" s="168"/>
      <c r="DQM4" s="168"/>
      <c r="DQN4" s="168"/>
      <c r="DQO4" s="168"/>
      <c r="DQP4" s="168"/>
      <c r="DQQ4" s="168"/>
      <c r="DQR4" s="168"/>
      <c r="DQS4" s="168"/>
      <c r="DQT4" s="168"/>
      <c r="DQU4" s="168"/>
      <c r="DQV4" s="168"/>
      <c r="DQW4" s="168"/>
      <c r="DQX4" s="168"/>
      <c r="DQY4" s="168"/>
      <c r="DQZ4" s="168"/>
      <c r="DRA4" s="168"/>
      <c r="DRB4" s="168"/>
      <c r="DRC4" s="168"/>
      <c r="DRD4" s="168"/>
      <c r="DRE4" s="168"/>
      <c r="DRF4" s="168"/>
      <c r="DRG4" s="168"/>
      <c r="DRH4" s="168"/>
      <c r="DRI4" s="168"/>
      <c r="DRJ4" s="168"/>
      <c r="DRK4" s="168"/>
      <c r="DRL4" s="168"/>
      <c r="DRM4" s="168"/>
      <c r="DRN4" s="168"/>
      <c r="DRO4" s="168"/>
      <c r="DRP4" s="168"/>
      <c r="DRQ4" s="168"/>
      <c r="DRR4" s="168"/>
      <c r="DRS4" s="168"/>
      <c r="DRT4" s="168"/>
      <c r="DRU4" s="168"/>
      <c r="DRV4" s="168"/>
      <c r="DRW4" s="168"/>
      <c r="DRX4" s="168"/>
      <c r="DRY4" s="168"/>
      <c r="DRZ4" s="168"/>
      <c r="DSA4" s="168"/>
      <c r="DSB4" s="168"/>
      <c r="DSC4" s="168"/>
      <c r="DSD4" s="168"/>
      <c r="DSE4" s="168"/>
      <c r="DSF4" s="168"/>
      <c r="DSG4" s="168"/>
      <c r="DSH4" s="168"/>
      <c r="DSI4" s="168"/>
      <c r="DSJ4" s="168"/>
      <c r="DSK4" s="168"/>
      <c r="DSL4" s="168"/>
      <c r="DSM4" s="168"/>
      <c r="DSN4" s="168"/>
      <c r="DSO4" s="168"/>
      <c r="DSP4" s="168"/>
      <c r="DSQ4" s="168"/>
      <c r="DSR4" s="168"/>
      <c r="DSS4" s="168"/>
      <c r="DST4" s="168"/>
      <c r="DSU4" s="168"/>
      <c r="DSV4" s="168"/>
      <c r="DSW4" s="168"/>
      <c r="DSX4" s="168"/>
      <c r="DSY4" s="168"/>
      <c r="DSZ4" s="168"/>
      <c r="DTA4" s="168"/>
      <c r="DTB4" s="168"/>
      <c r="DTC4" s="168"/>
      <c r="DTD4" s="168"/>
      <c r="DTE4" s="168"/>
      <c r="DTF4" s="168"/>
      <c r="DTG4" s="168"/>
      <c r="DTH4" s="168"/>
      <c r="DTI4" s="168"/>
      <c r="DTJ4" s="168"/>
      <c r="DTK4" s="168"/>
      <c r="DTL4" s="168"/>
      <c r="DTM4" s="168"/>
      <c r="DTN4" s="168"/>
      <c r="DTO4" s="168"/>
      <c r="DTP4" s="168"/>
      <c r="DTQ4" s="168"/>
      <c r="DTR4" s="168"/>
      <c r="DTS4" s="168"/>
      <c r="DTT4" s="168"/>
      <c r="DTU4" s="168"/>
      <c r="DTV4" s="168"/>
      <c r="DTW4" s="168"/>
      <c r="DTX4" s="168"/>
      <c r="DTY4" s="168"/>
      <c r="DTZ4" s="168"/>
      <c r="DUA4" s="168"/>
      <c r="DUB4" s="168"/>
      <c r="DUC4" s="168"/>
      <c r="DUD4" s="168"/>
      <c r="DUE4" s="168"/>
      <c r="DUF4" s="168"/>
      <c r="DUG4" s="168"/>
      <c r="DUH4" s="168"/>
      <c r="DUI4" s="168"/>
      <c r="DUJ4" s="168"/>
      <c r="DUK4" s="168"/>
      <c r="DUL4" s="168"/>
      <c r="DUM4" s="168"/>
      <c r="DUN4" s="168"/>
      <c r="DUO4" s="168"/>
      <c r="DUP4" s="168"/>
      <c r="DUQ4" s="168"/>
      <c r="DUR4" s="168"/>
      <c r="DUS4" s="168"/>
      <c r="DUT4" s="168"/>
      <c r="DUU4" s="168"/>
      <c r="DUV4" s="168"/>
      <c r="DUW4" s="168"/>
      <c r="DUX4" s="168"/>
      <c r="DUY4" s="168"/>
      <c r="DUZ4" s="168"/>
      <c r="DVA4" s="168"/>
      <c r="DVB4" s="168"/>
      <c r="DVC4" s="168"/>
      <c r="DVD4" s="168"/>
      <c r="DVE4" s="168"/>
      <c r="DVF4" s="168"/>
      <c r="DVG4" s="168"/>
      <c r="DVH4" s="168"/>
      <c r="DVI4" s="168"/>
      <c r="DVJ4" s="168"/>
      <c r="DVK4" s="168"/>
      <c r="DVL4" s="168"/>
      <c r="DVM4" s="168"/>
      <c r="DVN4" s="168"/>
      <c r="DVO4" s="168"/>
      <c r="DVP4" s="168"/>
      <c r="DVQ4" s="168"/>
      <c r="DVR4" s="168"/>
      <c r="DVS4" s="168"/>
      <c r="DVT4" s="168"/>
      <c r="DVU4" s="168"/>
      <c r="DVV4" s="168"/>
      <c r="DVW4" s="168"/>
      <c r="DVX4" s="168"/>
      <c r="DVY4" s="168"/>
      <c r="DVZ4" s="168"/>
      <c r="DWA4" s="168"/>
      <c r="DWB4" s="168"/>
      <c r="DWC4" s="168"/>
      <c r="DWD4" s="168"/>
      <c r="DWE4" s="168"/>
      <c r="DWF4" s="168"/>
      <c r="DWG4" s="168"/>
      <c r="DWH4" s="168"/>
      <c r="DWI4" s="168"/>
      <c r="DWJ4" s="168"/>
      <c r="DWK4" s="168"/>
      <c r="DWL4" s="168"/>
      <c r="DWM4" s="168"/>
      <c r="DWN4" s="168"/>
      <c r="DWO4" s="168"/>
      <c r="DWP4" s="168"/>
      <c r="DWQ4" s="168"/>
      <c r="DWR4" s="168"/>
      <c r="DWS4" s="168"/>
      <c r="DWT4" s="168"/>
      <c r="DWU4" s="168"/>
      <c r="DWV4" s="168"/>
      <c r="DWW4" s="168"/>
      <c r="DWX4" s="168"/>
      <c r="DWY4" s="168"/>
      <c r="DWZ4" s="168"/>
      <c r="DXA4" s="168"/>
      <c r="DXB4" s="168"/>
      <c r="DXC4" s="168"/>
      <c r="DXD4" s="168"/>
      <c r="DXE4" s="168"/>
      <c r="DXF4" s="168"/>
      <c r="DXG4" s="168"/>
      <c r="DXH4" s="168"/>
      <c r="DXI4" s="168"/>
      <c r="DXJ4" s="168"/>
      <c r="DXK4" s="168"/>
      <c r="DXL4" s="168"/>
      <c r="DXM4" s="168"/>
      <c r="DXN4" s="168"/>
      <c r="DXO4" s="168"/>
      <c r="DXP4" s="168"/>
      <c r="DXQ4" s="168"/>
      <c r="DXR4" s="168"/>
      <c r="DXS4" s="168"/>
      <c r="DXT4" s="168"/>
      <c r="DXU4" s="168"/>
      <c r="DXV4" s="168"/>
      <c r="DXW4" s="168"/>
      <c r="DXX4" s="168"/>
      <c r="DXY4" s="168"/>
      <c r="DXZ4" s="168"/>
      <c r="DYA4" s="168"/>
      <c r="DYB4" s="168"/>
      <c r="DYC4" s="168"/>
      <c r="DYD4" s="168"/>
      <c r="DYE4" s="168"/>
      <c r="DYF4" s="168"/>
      <c r="DYG4" s="168"/>
      <c r="DYH4" s="168"/>
      <c r="DYI4" s="168"/>
      <c r="DYJ4" s="168"/>
      <c r="DYK4" s="168"/>
      <c r="DYL4" s="168"/>
      <c r="DYM4" s="168"/>
      <c r="DYN4" s="168"/>
      <c r="DYO4" s="168"/>
      <c r="DYP4" s="168"/>
      <c r="DYQ4" s="168"/>
      <c r="DYR4" s="168"/>
      <c r="DYS4" s="168"/>
      <c r="DYT4" s="168"/>
      <c r="DYU4" s="168"/>
      <c r="DYV4" s="168"/>
      <c r="DYW4" s="168"/>
      <c r="DYX4" s="168"/>
      <c r="DYY4" s="168"/>
      <c r="DYZ4" s="168"/>
      <c r="DZA4" s="168"/>
      <c r="DZB4" s="168"/>
      <c r="DZC4" s="168"/>
      <c r="DZD4" s="168"/>
      <c r="DZE4" s="168"/>
      <c r="DZF4" s="168"/>
      <c r="DZG4" s="168"/>
      <c r="DZH4" s="168"/>
      <c r="DZI4" s="168"/>
      <c r="DZJ4" s="168"/>
      <c r="DZK4" s="168"/>
      <c r="DZL4" s="168"/>
      <c r="DZM4" s="168"/>
      <c r="DZN4" s="168"/>
      <c r="DZO4" s="168"/>
      <c r="DZP4" s="168"/>
      <c r="DZQ4" s="168"/>
      <c r="DZR4" s="168"/>
      <c r="DZS4" s="168"/>
      <c r="DZT4" s="168"/>
      <c r="DZU4" s="168"/>
      <c r="DZV4" s="168"/>
      <c r="DZW4" s="168"/>
      <c r="DZX4" s="168"/>
      <c r="DZY4" s="168"/>
      <c r="DZZ4" s="168"/>
      <c r="EAA4" s="168"/>
      <c r="EAB4" s="168"/>
      <c r="EAC4" s="168"/>
      <c r="EAD4" s="168"/>
      <c r="EAE4" s="168"/>
      <c r="EAF4" s="168"/>
      <c r="EAG4" s="168"/>
      <c r="EAH4" s="168"/>
      <c r="EAI4" s="168"/>
      <c r="EAJ4" s="168"/>
      <c r="EAK4" s="168"/>
      <c r="EAL4" s="168"/>
      <c r="EAM4" s="168"/>
      <c r="EAN4" s="168"/>
      <c r="EAO4" s="168"/>
      <c r="EAP4" s="168"/>
      <c r="EAQ4" s="168"/>
      <c r="EAR4" s="168"/>
      <c r="EAS4" s="168"/>
      <c r="EAT4" s="168"/>
      <c r="EAU4" s="168"/>
      <c r="EAV4" s="168"/>
      <c r="EAW4" s="168"/>
      <c r="EAX4" s="168"/>
      <c r="EAY4" s="168"/>
      <c r="EAZ4" s="168"/>
      <c r="EBA4" s="168"/>
      <c r="EBB4" s="168"/>
      <c r="EBC4" s="168"/>
      <c r="EBD4" s="168"/>
      <c r="EBE4" s="168"/>
      <c r="EBF4" s="168"/>
      <c r="EBG4" s="168"/>
      <c r="EBH4" s="168"/>
      <c r="EBI4" s="168"/>
      <c r="EBJ4" s="168"/>
      <c r="EBK4" s="168"/>
      <c r="EBL4" s="168"/>
      <c r="EBM4" s="168"/>
      <c r="EBN4" s="168"/>
      <c r="EBO4" s="168"/>
      <c r="EBP4" s="168"/>
      <c r="EBQ4" s="168"/>
      <c r="EBR4" s="168"/>
      <c r="EBS4" s="168"/>
      <c r="EBT4" s="168"/>
      <c r="EBU4" s="168"/>
      <c r="EBV4" s="168"/>
      <c r="EBW4" s="168"/>
      <c r="EBX4" s="168"/>
      <c r="EBY4" s="168"/>
      <c r="EBZ4" s="168"/>
      <c r="ECA4" s="168"/>
      <c r="ECB4" s="168"/>
      <c r="ECC4" s="168"/>
      <c r="ECD4" s="168"/>
      <c r="ECE4" s="168"/>
      <c r="ECF4" s="168"/>
      <c r="ECG4" s="168"/>
      <c r="ECH4" s="168"/>
      <c r="ECI4" s="168"/>
      <c r="ECJ4" s="168"/>
      <c r="ECK4" s="168"/>
      <c r="ECL4" s="168"/>
      <c r="ECM4" s="168"/>
      <c r="ECN4" s="168"/>
      <c r="ECO4" s="168"/>
      <c r="ECP4" s="168"/>
      <c r="ECQ4" s="168"/>
      <c r="ECR4" s="168"/>
      <c r="ECS4" s="168"/>
      <c r="ECT4" s="168"/>
      <c r="ECU4" s="168"/>
      <c r="ECV4" s="168"/>
      <c r="ECW4" s="168"/>
      <c r="ECX4" s="168"/>
      <c r="ECY4" s="168"/>
      <c r="ECZ4" s="168"/>
      <c r="EDA4" s="168"/>
      <c r="EDB4" s="168"/>
      <c r="EDC4" s="168"/>
      <c r="EDD4" s="168"/>
      <c r="EDE4" s="168"/>
      <c r="EDF4" s="168"/>
      <c r="EDG4" s="168"/>
      <c r="EDH4" s="168"/>
      <c r="EDI4" s="168"/>
      <c r="EDJ4" s="168"/>
      <c r="EDK4" s="168"/>
      <c r="EDL4" s="168"/>
      <c r="EDM4" s="168"/>
      <c r="EDN4" s="168"/>
      <c r="EDO4" s="168"/>
      <c r="EDP4" s="168"/>
      <c r="EDQ4" s="168"/>
      <c r="EDR4" s="168"/>
      <c r="EDS4" s="168"/>
      <c r="EDT4" s="168"/>
      <c r="EDU4" s="168"/>
      <c r="EDV4" s="168"/>
      <c r="EDW4" s="168"/>
      <c r="EDX4" s="168"/>
      <c r="EDY4" s="168"/>
      <c r="EDZ4" s="168"/>
      <c r="EEA4" s="168"/>
      <c r="EEB4" s="168"/>
      <c r="EEC4" s="168"/>
      <c r="EED4" s="168"/>
      <c r="EEE4" s="168"/>
      <c r="EEF4" s="168"/>
      <c r="EEG4" s="168"/>
      <c r="EEH4" s="168"/>
      <c r="EEI4" s="168"/>
      <c r="EEJ4" s="168"/>
      <c r="EEK4" s="168"/>
      <c r="EEL4" s="168"/>
      <c r="EEM4" s="168"/>
      <c r="EEN4" s="168"/>
      <c r="EEO4" s="168"/>
      <c r="EEP4" s="168"/>
      <c r="EEQ4" s="168"/>
      <c r="EER4" s="168"/>
      <c r="EES4" s="168"/>
      <c r="EET4" s="168"/>
      <c r="EEU4" s="168"/>
      <c r="EEV4" s="168"/>
      <c r="EEW4" s="168"/>
      <c r="EEX4" s="168"/>
      <c r="EEY4" s="168"/>
      <c r="EEZ4" s="168"/>
      <c r="EFA4" s="168"/>
      <c r="EFB4" s="168"/>
      <c r="EFC4" s="168"/>
      <c r="EFD4" s="168"/>
      <c r="EFE4" s="168"/>
      <c r="EFF4" s="168"/>
      <c r="EFG4" s="168"/>
      <c r="EFH4" s="168"/>
      <c r="EFI4" s="168"/>
      <c r="EFJ4" s="168"/>
      <c r="EFK4" s="168"/>
      <c r="EFL4" s="168"/>
      <c r="EFM4" s="168"/>
      <c r="EFN4" s="168"/>
      <c r="EFO4" s="168"/>
      <c r="EFP4" s="168"/>
      <c r="EFQ4" s="168"/>
      <c r="EFR4" s="168"/>
      <c r="EFS4" s="168"/>
      <c r="EFT4" s="168"/>
      <c r="EFU4" s="168"/>
      <c r="EFV4" s="168"/>
      <c r="EFW4" s="168"/>
      <c r="EFX4" s="168"/>
      <c r="EFY4" s="168"/>
      <c r="EFZ4" s="168"/>
      <c r="EGA4" s="168"/>
      <c r="EGB4" s="168"/>
      <c r="EGC4" s="168"/>
      <c r="EGD4" s="168"/>
      <c r="EGE4" s="168"/>
      <c r="EGF4" s="168"/>
      <c r="EGG4" s="168"/>
      <c r="EGH4" s="168"/>
      <c r="EGI4" s="168"/>
      <c r="EGJ4" s="168"/>
      <c r="EGK4" s="168"/>
      <c r="EGL4" s="168"/>
      <c r="EGM4" s="168"/>
      <c r="EGN4" s="168"/>
      <c r="EGO4" s="168"/>
      <c r="EGP4" s="168"/>
      <c r="EGQ4" s="168"/>
      <c r="EGR4" s="168"/>
      <c r="EGS4" s="168"/>
      <c r="EGT4" s="168"/>
      <c r="EGU4" s="168"/>
      <c r="EGV4" s="168"/>
      <c r="EGW4" s="168"/>
      <c r="EGX4" s="168"/>
      <c r="EGY4" s="168"/>
      <c r="EGZ4" s="168"/>
      <c r="EHA4" s="168"/>
      <c r="EHB4" s="168"/>
      <c r="EHC4" s="168"/>
      <c r="EHD4" s="168"/>
      <c r="EHE4" s="168"/>
      <c r="EHF4" s="168"/>
      <c r="EHG4" s="168"/>
      <c r="EHH4" s="168"/>
      <c r="EHI4" s="168"/>
      <c r="EHJ4" s="168"/>
      <c r="EHK4" s="168"/>
      <c r="EHL4" s="168"/>
      <c r="EHM4" s="168"/>
      <c r="EHN4" s="168"/>
      <c r="EHO4" s="168"/>
      <c r="EHP4" s="168"/>
      <c r="EHQ4" s="168"/>
      <c r="EHR4" s="168"/>
      <c r="EHS4" s="168"/>
      <c r="EHT4" s="168"/>
      <c r="EHU4" s="168"/>
      <c r="EHV4" s="168"/>
      <c r="EHW4" s="168"/>
      <c r="EHX4" s="168"/>
      <c r="EHY4" s="168"/>
      <c r="EHZ4" s="168"/>
      <c r="EIA4" s="168"/>
      <c r="EIB4" s="168"/>
      <c r="EIC4" s="168"/>
      <c r="EID4" s="168"/>
      <c r="EIE4" s="168"/>
      <c r="EIF4" s="168"/>
      <c r="EIG4" s="168"/>
      <c r="EIH4" s="168"/>
      <c r="EII4" s="168"/>
      <c r="EIJ4" s="168"/>
      <c r="EIK4" s="168"/>
      <c r="EIL4" s="168"/>
      <c r="EIM4" s="168"/>
      <c r="EIN4" s="168"/>
      <c r="EIO4" s="168"/>
      <c r="EIP4" s="168"/>
      <c r="EIQ4" s="168"/>
      <c r="EIR4" s="168"/>
      <c r="EIS4" s="168"/>
      <c r="EIT4" s="168"/>
      <c r="EIU4" s="168"/>
      <c r="EIV4" s="168"/>
      <c r="EIW4" s="168"/>
      <c r="EIX4" s="168"/>
      <c r="EIY4" s="168"/>
      <c r="EIZ4" s="168"/>
      <c r="EJA4" s="168"/>
      <c r="EJB4" s="168"/>
      <c r="EJC4" s="168"/>
      <c r="EJD4" s="168"/>
      <c r="EJE4" s="168"/>
      <c r="EJF4" s="168"/>
      <c r="EJG4" s="168"/>
      <c r="EJH4" s="168"/>
      <c r="EJI4" s="168"/>
      <c r="EJJ4" s="168"/>
      <c r="EJK4" s="168"/>
      <c r="EJL4" s="168"/>
      <c r="EJM4" s="168"/>
      <c r="EJN4" s="168"/>
      <c r="EJO4" s="168"/>
      <c r="EJP4" s="168"/>
      <c r="EJQ4" s="168"/>
      <c r="EJR4" s="168"/>
      <c r="EJS4" s="168"/>
      <c r="EJT4" s="168"/>
      <c r="EJU4" s="168"/>
      <c r="EJV4" s="168"/>
      <c r="EJW4" s="168"/>
      <c r="EJX4" s="168"/>
      <c r="EJY4" s="168"/>
      <c r="EJZ4" s="168"/>
      <c r="EKA4" s="168"/>
      <c r="EKB4" s="168"/>
      <c r="EKC4" s="168"/>
      <c r="EKD4" s="168"/>
      <c r="EKE4" s="168"/>
      <c r="EKF4" s="168"/>
      <c r="EKG4" s="168"/>
      <c r="EKH4" s="168"/>
      <c r="EKI4" s="168"/>
      <c r="EKJ4" s="168"/>
      <c r="EKK4" s="168"/>
      <c r="EKL4" s="168"/>
      <c r="EKM4" s="168"/>
      <c r="EKN4" s="168"/>
      <c r="EKO4" s="168"/>
      <c r="EKP4" s="168"/>
      <c r="EKQ4" s="168"/>
      <c r="EKR4" s="168"/>
      <c r="EKS4" s="168"/>
      <c r="EKT4" s="168"/>
      <c r="EKU4" s="168"/>
      <c r="EKV4" s="168"/>
      <c r="EKW4" s="168"/>
      <c r="EKX4" s="168"/>
      <c r="EKY4" s="168"/>
      <c r="EKZ4" s="168"/>
      <c r="ELA4" s="168"/>
      <c r="ELB4" s="168"/>
      <c r="ELC4" s="168"/>
      <c r="ELD4" s="168"/>
      <c r="ELE4" s="168"/>
      <c r="ELF4" s="168"/>
      <c r="ELG4" s="168"/>
      <c r="ELH4" s="168"/>
      <c r="ELI4" s="168"/>
      <c r="ELJ4" s="168"/>
      <c r="ELK4" s="168"/>
      <c r="ELL4" s="168"/>
      <c r="ELM4" s="168"/>
      <c r="ELN4" s="168"/>
      <c r="ELO4" s="168"/>
      <c r="ELP4" s="168"/>
      <c r="ELQ4" s="168"/>
      <c r="ELR4" s="168"/>
      <c r="ELS4" s="168"/>
      <c r="ELT4" s="168"/>
      <c r="ELU4" s="168"/>
      <c r="ELV4" s="168"/>
      <c r="ELW4" s="168"/>
      <c r="ELX4" s="168"/>
      <c r="ELY4" s="168"/>
      <c r="ELZ4" s="168"/>
      <c r="EMA4" s="168"/>
      <c r="EMB4" s="168"/>
      <c r="EMC4" s="168"/>
      <c r="EMD4" s="168"/>
      <c r="EME4" s="168"/>
      <c r="EMF4" s="168"/>
      <c r="EMG4" s="168"/>
      <c r="EMH4" s="168"/>
      <c r="EMI4" s="168"/>
      <c r="EMJ4" s="168"/>
      <c r="EMK4" s="168"/>
      <c r="EML4" s="168"/>
      <c r="EMM4" s="168"/>
      <c r="EMN4" s="168"/>
      <c r="EMO4" s="168"/>
      <c r="EMP4" s="168"/>
      <c r="EMQ4" s="168"/>
      <c r="EMR4" s="168"/>
      <c r="EMS4" s="168"/>
      <c r="EMT4" s="168"/>
      <c r="EMU4" s="168"/>
      <c r="EMV4" s="168"/>
      <c r="EMW4" s="168"/>
      <c r="EMX4" s="168"/>
      <c r="EMY4" s="168"/>
      <c r="EMZ4" s="168"/>
      <c r="ENA4" s="168"/>
      <c r="ENB4" s="168"/>
      <c r="ENC4" s="168"/>
      <c r="END4" s="168"/>
      <c r="ENE4" s="168"/>
      <c r="ENF4" s="168"/>
      <c r="ENG4" s="168"/>
      <c r="ENH4" s="168"/>
      <c r="ENI4" s="168"/>
      <c r="ENJ4" s="168"/>
      <c r="ENK4" s="168"/>
      <c r="ENL4" s="168"/>
      <c r="ENM4" s="168"/>
      <c r="ENN4" s="168"/>
      <c r="ENO4" s="168"/>
      <c r="ENP4" s="168"/>
      <c r="ENQ4" s="168"/>
      <c r="ENR4" s="168"/>
      <c r="ENS4" s="168"/>
      <c r="ENT4" s="168"/>
      <c r="ENU4" s="168"/>
      <c r="ENV4" s="168"/>
      <c r="ENW4" s="168"/>
      <c r="ENX4" s="168"/>
      <c r="ENY4" s="168"/>
      <c r="ENZ4" s="168"/>
      <c r="EOA4" s="168"/>
      <c r="EOB4" s="168"/>
      <c r="EOC4" s="168"/>
      <c r="EOD4" s="168"/>
      <c r="EOE4" s="168"/>
      <c r="EOF4" s="168"/>
      <c r="EOG4" s="168"/>
      <c r="EOH4" s="168"/>
      <c r="EOI4" s="168"/>
      <c r="EOJ4" s="168"/>
      <c r="EOK4" s="168"/>
      <c r="EOL4" s="168"/>
      <c r="EOM4" s="168"/>
      <c r="EON4" s="168"/>
      <c r="EOO4" s="168"/>
      <c r="EOP4" s="168"/>
      <c r="EOQ4" s="168"/>
      <c r="EOR4" s="168"/>
      <c r="EOS4" s="168"/>
      <c r="EOT4" s="168"/>
      <c r="EOU4" s="168"/>
      <c r="EOV4" s="168"/>
      <c r="EOW4" s="168"/>
      <c r="EOX4" s="168"/>
      <c r="EOY4" s="168"/>
      <c r="EOZ4" s="168"/>
      <c r="EPA4" s="168"/>
      <c r="EPB4" s="168"/>
      <c r="EPC4" s="168"/>
      <c r="EPD4" s="168"/>
      <c r="EPE4" s="168"/>
      <c r="EPF4" s="168"/>
      <c r="EPG4" s="168"/>
      <c r="EPH4" s="168"/>
      <c r="EPI4" s="168"/>
      <c r="EPJ4" s="168"/>
      <c r="EPK4" s="168"/>
      <c r="EPL4" s="168"/>
      <c r="EPM4" s="168"/>
      <c r="EPN4" s="168"/>
      <c r="EPO4" s="168"/>
      <c r="EPP4" s="168"/>
      <c r="EPQ4" s="168"/>
      <c r="EPR4" s="168"/>
      <c r="EPS4" s="168"/>
      <c r="EPT4" s="168"/>
      <c r="EPU4" s="168"/>
      <c r="EPV4" s="168"/>
      <c r="EPW4" s="168"/>
      <c r="EPX4" s="168"/>
      <c r="EPY4" s="168"/>
      <c r="EPZ4" s="168"/>
      <c r="EQA4" s="168"/>
      <c r="EQB4" s="168"/>
      <c r="EQC4" s="168"/>
      <c r="EQD4" s="168"/>
      <c r="EQE4" s="168"/>
      <c r="EQF4" s="168"/>
      <c r="EQG4" s="168"/>
      <c r="EQH4" s="168"/>
      <c r="EQI4" s="168"/>
      <c r="EQJ4" s="168"/>
      <c r="EQK4" s="168"/>
      <c r="EQL4" s="168"/>
      <c r="EQM4" s="168"/>
      <c r="EQN4" s="168"/>
      <c r="EQO4" s="168"/>
      <c r="EQP4" s="168"/>
      <c r="EQQ4" s="168"/>
      <c r="EQR4" s="168"/>
      <c r="EQS4" s="168"/>
      <c r="EQT4" s="168"/>
      <c r="EQU4" s="168"/>
      <c r="EQV4" s="168"/>
      <c r="EQW4" s="168"/>
      <c r="EQX4" s="168"/>
      <c r="EQY4" s="168"/>
      <c r="EQZ4" s="168"/>
      <c r="ERA4" s="168"/>
      <c r="ERB4" s="168"/>
      <c r="ERC4" s="168"/>
      <c r="ERD4" s="168"/>
      <c r="ERE4" s="168"/>
      <c r="ERF4" s="168"/>
      <c r="ERG4" s="168"/>
      <c r="ERH4" s="168"/>
      <c r="ERI4" s="168"/>
      <c r="ERJ4" s="168"/>
      <c r="ERK4" s="168"/>
      <c r="ERL4" s="168"/>
      <c r="ERM4" s="168"/>
      <c r="ERN4" s="168"/>
      <c r="ERO4" s="168"/>
      <c r="ERP4" s="168"/>
      <c r="ERQ4" s="168"/>
      <c r="ERR4" s="168"/>
      <c r="ERS4" s="168"/>
      <c r="ERT4" s="168"/>
      <c r="ERU4" s="168"/>
      <c r="ERV4" s="168"/>
      <c r="ERW4" s="168"/>
      <c r="ERX4" s="168"/>
      <c r="ERY4" s="168"/>
      <c r="ERZ4" s="168"/>
      <c r="ESA4" s="168"/>
      <c r="ESB4" s="168"/>
      <c r="ESC4" s="168"/>
      <c r="ESD4" s="168"/>
      <c r="ESE4" s="168"/>
      <c r="ESF4" s="168"/>
      <c r="ESG4" s="168"/>
      <c r="ESH4" s="168"/>
      <c r="ESI4" s="168"/>
      <c r="ESJ4" s="168"/>
      <c r="ESK4" s="168"/>
      <c r="ESL4" s="168"/>
      <c r="ESM4" s="168"/>
      <c r="ESN4" s="168"/>
      <c r="ESO4" s="168"/>
      <c r="ESP4" s="168"/>
      <c r="ESQ4" s="168"/>
      <c r="ESR4" s="168"/>
      <c r="ESS4" s="168"/>
      <c r="EST4" s="168"/>
      <c r="ESU4" s="168"/>
      <c r="ESV4" s="168"/>
      <c r="ESW4" s="168"/>
      <c r="ESX4" s="168"/>
      <c r="ESY4" s="168"/>
      <c r="ESZ4" s="168"/>
      <c r="ETA4" s="168"/>
      <c r="ETB4" s="168"/>
      <c r="ETC4" s="168"/>
      <c r="ETD4" s="168"/>
      <c r="ETE4" s="168"/>
      <c r="ETF4" s="168"/>
      <c r="ETG4" s="168"/>
      <c r="ETH4" s="168"/>
      <c r="ETI4" s="168"/>
      <c r="ETJ4" s="168"/>
      <c r="ETK4" s="168"/>
      <c r="ETL4" s="168"/>
      <c r="ETM4" s="168"/>
      <c r="ETN4" s="168"/>
      <c r="ETO4" s="168"/>
      <c r="ETP4" s="168"/>
      <c r="ETQ4" s="168"/>
      <c r="ETR4" s="168"/>
      <c r="ETS4" s="168"/>
      <c r="ETT4" s="168"/>
      <c r="ETU4" s="168"/>
      <c r="ETV4" s="168"/>
      <c r="ETW4" s="168"/>
      <c r="ETX4" s="168"/>
      <c r="ETY4" s="168"/>
      <c r="ETZ4" s="168"/>
      <c r="EUA4" s="168"/>
      <c r="EUB4" s="168"/>
      <c r="EUC4" s="168"/>
      <c r="EUD4" s="168"/>
      <c r="EUE4" s="168"/>
      <c r="EUF4" s="168"/>
      <c r="EUG4" s="168"/>
      <c r="EUH4" s="168"/>
      <c r="EUI4" s="168"/>
      <c r="EUJ4" s="168"/>
      <c r="EUK4" s="168"/>
      <c r="EUL4" s="168"/>
      <c r="EUM4" s="168"/>
      <c r="EUN4" s="168"/>
      <c r="EUO4" s="168"/>
      <c r="EUP4" s="168"/>
      <c r="EUQ4" s="168"/>
      <c r="EUR4" s="168"/>
      <c r="EUS4" s="168"/>
      <c r="EUT4" s="168"/>
      <c r="EUU4" s="168"/>
      <c r="EUV4" s="168"/>
      <c r="EUW4" s="168"/>
      <c r="EUX4" s="168"/>
      <c r="EUY4" s="168"/>
      <c r="EUZ4" s="168"/>
      <c r="EVA4" s="168"/>
      <c r="EVB4" s="168"/>
      <c r="EVC4" s="168"/>
      <c r="EVD4" s="168"/>
      <c r="EVE4" s="168"/>
      <c r="EVF4" s="168"/>
      <c r="EVG4" s="168"/>
      <c r="EVH4" s="168"/>
      <c r="EVI4" s="168"/>
      <c r="EVJ4" s="168"/>
      <c r="EVK4" s="168"/>
      <c r="EVL4" s="168"/>
      <c r="EVM4" s="168"/>
      <c r="EVN4" s="168"/>
      <c r="EVO4" s="168"/>
      <c r="EVP4" s="168"/>
      <c r="EVQ4" s="168"/>
      <c r="EVR4" s="168"/>
      <c r="EVS4" s="168"/>
      <c r="EVT4" s="168"/>
      <c r="EVU4" s="168"/>
      <c r="EVV4" s="168"/>
      <c r="EVW4" s="168"/>
      <c r="EVX4" s="168"/>
      <c r="EVY4" s="168"/>
      <c r="EVZ4" s="168"/>
      <c r="EWA4" s="168"/>
      <c r="EWB4" s="168"/>
      <c r="EWC4" s="168"/>
      <c r="EWD4" s="168"/>
      <c r="EWE4" s="168"/>
      <c r="EWF4" s="168"/>
      <c r="EWG4" s="168"/>
      <c r="EWH4" s="168"/>
      <c r="EWI4" s="168"/>
      <c r="EWJ4" s="168"/>
      <c r="EWK4" s="168"/>
      <c r="EWL4" s="168"/>
      <c r="EWM4" s="168"/>
      <c r="EWN4" s="168"/>
      <c r="EWO4" s="168"/>
      <c r="EWP4" s="168"/>
      <c r="EWQ4" s="168"/>
      <c r="EWR4" s="168"/>
      <c r="EWS4" s="168"/>
      <c r="EWT4" s="168"/>
      <c r="EWU4" s="168"/>
      <c r="EWV4" s="168"/>
      <c r="EWW4" s="168"/>
      <c r="EWX4" s="168"/>
      <c r="EWY4" s="168"/>
      <c r="EWZ4" s="168"/>
      <c r="EXA4" s="168"/>
      <c r="EXB4" s="168"/>
      <c r="EXC4" s="168"/>
      <c r="EXD4" s="168"/>
      <c r="EXE4" s="168"/>
      <c r="EXF4" s="168"/>
      <c r="EXG4" s="168"/>
      <c r="EXH4" s="168"/>
      <c r="EXI4" s="168"/>
      <c r="EXJ4" s="168"/>
      <c r="EXK4" s="168"/>
      <c r="EXL4" s="168"/>
      <c r="EXM4" s="168"/>
      <c r="EXN4" s="168"/>
      <c r="EXO4" s="168"/>
      <c r="EXP4" s="168"/>
      <c r="EXQ4" s="168"/>
      <c r="EXR4" s="168"/>
      <c r="EXS4" s="168"/>
      <c r="EXT4" s="168"/>
      <c r="EXU4" s="168"/>
      <c r="EXV4" s="168"/>
      <c r="EXW4" s="168"/>
      <c r="EXX4" s="168"/>
      <c r="EXY4" s="168"/>
      <c r="EXZ4" s="168"/>
      <c r="EYA4" s="168"/>
      <c r="EYB4" s="168"/>
      <c r="EYC4" s="168"/>
      <c r="EYD4" s="168"/>
      <c r="EYE4" s="168"/>
      <c r="EYF4" s="168"/>
      <c r="EYG4" s="168"/>
      <c r="EYH4" s="168"/>
      <c r="EYI4" s="168"/>
      <c r="EYJ4" s="168"/>
      <c r="EYK4" s="168"/>
      <c r="EYL4" s="168"/>
      <c r="EYM4" s="168"/>
      <c r="EYN4" s="168"/>
      <c r="EYO4" s="168"/>
      <c r="EYP4" s="168"/>
      <c r="EYQ4" s="168"/>
      <c r="EYR4" s="168"/>
      <c r="EYS4" s="168"/>
      <c r="EYT4" s="168"/>
      <c r="EYU4" s="168"/>
      <c r="EYV4" s="168"/>
      <c r="EYW4" s="168"/>
      <c r="EYX4" s="168"/>
      <c r="EYY4" s="168"/>
      <c r="EYZ4" s="168"/>
      <c r="EZA4" s="168"/>
      <c r="EZB4" s="168"/>
      <c r="EZC4" s="168"/>
      <c r="EZD4" s="168"/>
      <c r="EZE4" s="168"/>
      <c r="EZF4" s="168"/>
      <c r="EZG4" s="168"/>
      <c r="EZH4" s="168"/>
      <c r="EZI4" s="168"/>
      <c r="EZJ4" s="168"/>
      <c r="EZK4" s="168"/>
      <c r="EZL4" s="168"/>
      <c r="EZM4" s="168"/>
      <c r="EZN4" s="168"/>
      <c r="EZO4" s="168"/>
      <c r="EZP4" s="168"/>
      <c r="EZQ4" s="168"/>
      <c r="EZR4" s="168"/>
      <c r="EZS4" s="168"/>
      <c r="EZT4" s="168"/>
      <c r="EZU4" s="168"/>
      <c r="EZV4" s="168"/>
      <c r="EZW4" s="168"/>
      <c r="EZX4" s="168"/>
      <c r="EZY4" s="168"/>
      <c r="EZZ4" s="168"/>
      <c r="FAA4" s="168"/>
      <c r="FAB4" s="168"/>
      <c r="FAC4" s="168"/>
      <c r="FAD4" s="168"/>
      <c r="FAE4" s="168"/>
      <c r="FAF4" s="168"/>
      <c r="FAG4" s="168"/>
      <c r="FAH4" s="168"/>
      <c r="FAI4" s="168"/>
      <c r="FAJ4" s="168"/>
      <c r="FAK4" s="168"/>
      <c r="FAL4" s="168"/>
      <c r="FAM4" s="168"/>
      <c r="FAN4" s="168"/>
      <c r="FAO4" s="168"/>
      <c r="FAP4" s="168"/>
      <c r="FAQ4" s="168"/>
      <c r="FAR4" s="168"/>
      <c r="FAS4" s="168"/>
      <c r="FAT4" s="168"/>
      <c r="FAU4" s="168"/>
      <c r="FAV4" s="168"/>
      <c r="FAW4" s="168"/>
      <c r="FAX4" s="168"/>
      <c r="FAY4" s="168"/>
      <c r="FAZ4" s="168"/>
      <c r="FBA4" s="168"/>
      <c r="FBB4" s="168"/>
      <c r="FBC4" s="168"/>
      <c r="FBD4" s="168"/>
      <c r="FBE4" s="168"/>
      <c r="FBF4" s="168"/>
      <c r="FBG4" s="168"/>
      <c r="FBH4" s="168"/>
      <c r="FBI4" s="168"/>
      <c r="FBJ4" s="168"/>
      <c r="FBK4" s="168"/>
      <c r="FBL4" s="168"/>
      <c r="FBM4" s="168"/>
      <c r="FBN4" s="168"/>
      <c r="FBO4" s="168"/>
      <c r="FBP4" s="168"/>
      <c r="FBQ4" s="168"/>
      <c r="FBR4" s="168"/>
      <c r="FBS4" s="168"/>
      <c r="FBT4" s="168"/>
      <c r="FBU4" s="168"/>
      <c r="FBV4" s="168"/>
      <c r="FBW4" s="168"/>
      <c r="FBX4" s="168"/>
      <c r="FBY4" s="168"/>
      <c r="FBZ4" s="168"/>
      <c r="FCA4" s="168"/>
      <c r="FCB4" s="168"/>
      <c r="FCC4" s="168"/>
      <c r="FCD4" s="168"/>
      <c r="FCE4" s="168"/>
      <c r="FCF4" s="168"/>
      <c r="FCG4" s="168"/>
      <c r="FCH4" s="168"/>
      <c r="FCI4" s="168"/>
      <c r="FCJ4" s="168"/>
      <c r="FCK4" s="168"/>
      <c r="FCL4" s="168"/>
      <c r="FCM4" s="168"/>
      <c r="FCN4" s="168"/>
      <c r="FCO4" s="168"/>
      <c r="FCP4" s="168"/>
      <c r="FCQ4" s="168"/>
      <c r="FCR4" s="168"/>
      <c r="FCS4" s="168"/>
      <c r="FCT4" s="168"/>
      <c r="FCU4" s="168"/>
      <c r="FCV4" s="168"/>
      <c r="FCW4" s="168"/>
      <c r="FCX4" s="168"/>
      <c r="FCY4" s="168"/>
      <c r="FCZ4" s="168"/>
      <c r="FDA4" s="168"/>
      <c r="FDB4" s="168"/>
      <c r="FDC4" s="168"/>
      <c r="FDD4" s="168"/>
      <c r="FDE4" s="168"/>
      <c r="FDF4" s="168"/>
      <c r="FDG4" s="168"/>
      <c r="FDH4" s="168"/>
      <c r="FDI4" s="168"/>
      <c r="FDJ4" s="168"/>
      <c r="FDK4" s="168"/>
      <c r="FDL4" s="168"/>
      <c r="FDM4" s="168"/>
      <c r="FDN4" s="168"/>
      <c r="FDO4" s="168"/>
      <c r="FDP4" s="168"/>
      <c r="FDQ4" s="168"/>
      <c r="FDR4" s="168"/>
      <c r="FDS4" s="168"/>
      <c r="FDT4" s="168"/>
      <c r="FDU4" s="168"/>
      <c r="FDV4" s="168"/>
      <c r="FDW4" s="168"/>
      <c r="FDX4" s="168"/>
      <c r="FDY4" s="168"/>
      <c r="FDZ4" s="168"/>
      <c r="FEA4" s="168"/>
      <c r="FEB4" s="168"/>
      <c r="FEC4" s="168"/>
      <c r="FED4" s="168"/>
      <c r="FEE4" s="168"/>
      <c r="FEF4" s="168"/>
      <c r="FEG4" s="168"/>
      <c r="FEH4" s="168"/>
      <c r="FEI4" s="168"/>
      <c r="FEJ4" s="168"/>
      <c r="FEK4" s="168"/>
      <c r="FEL4" s="168"/>
      <c r="FEM4" s="168"/>
      <c r="FEN4" s="168"/>
      <c r="FEO4" s="168"/>
      <c r="FEP4" s="168"/>
      <c r="FEQ4" s="168"/>
      <c r="FER4" s="168"/>
      <c r="FES4" s="168"/>
      <c r="FET4" s="168"/>
      <c r="FEU4" s="168"/>
      <c r="FEV4" s="168"/>
      <c r="FEW4" s="168"/>
      <c r="FEX4" s="168"/>
      <c r="FEY4" s="168"/>
      <c r="FEZ4" s="168"/>
      <c r="FFA4" s="168"/>
      <c r="FFB4" s="168"/>
      <c r="FFC4" s="168"/>
      <c r="FFD4" s="168"/>
      <c r="FFE4" s="168"/>
      <c r="FFF4" s="168"/>
      <c r="FFG4" s="168"/>
      <c r="FFH4" s="168"/>
      <c r="FFI4" s="168"/>
      <c r="FFJ4" s="168"/>
      <c r="FFK4" s="168"/>
      <c r="FFL4" s="168"/>
      <c r="FFM4" s="168"/>
      <c r="FFN4" s="168"/>
      <c r="FFO4" s="168"/>
      <c r="FFP4" s="168"/>
      <c r="FFQ4" s="168"/>
      <c r="FFR4" s="168"/>
      <c r="FFS4" s="168"/>
      <c r="FFT4" s="168"/>
      <c r="FFU4" s="168"/>
      <c r="FFV4" s="168"/>
      <c r="FFW4" s="168"/>
      <c r="FFX4" s="168"/>
      <c r="FFY4" s="168"/>
      <c r="FFZ4" s="168"/>
      <c r="FGA4" s="168"/>
      <c r="FGB4" s="168"/>
      <c r="FGC4" s="168"/>
      <c r="FGD4" s="168"/>
      <c r="FGE4" s="168"/>
      <c r="FGF4" s="168"/>
      <c r="FGG4" s="168"/>
      <c r="FGH4" s="168"/>
      <c r="FGI4" s="168"/>
      <c r="FGJ4" s="168"/>
      <c r="FGK4" s="168"/>
      <c r="FGL4" s="168"/>
      <c r="FGM4" s="168"/>
      <c r="FGN4" s="168"/>
      <c r="FGO4" s="168"/>
      <c r="FGP4" s="168"/>
      <c r="FGQ4" s="168"/>
      <c r="FGR4" s="168"/>
      <c r="FGS4" s="168"/>
      <c r="FGT4" s="168"/>
      <c r="FGU4" s="168"/>
      <c r="FGV4" s="168"/>
      <c r="FGW4" s="168"/>
      <c r="FGX4" s="168"/>
      <c r="FGY4" s="168"/>
      <c r="FGZ4" s="168"/>
      <c r="FHA4" s="168"/>
      <c r="FHB4" s="168"/>
      <c r="FHC4" s="168"/>
      <c r="FHD4" s="168"/>
      <c r="FHE4" s="168"/>
      <c r="FHF4" s="168"/>
      <c r="FHG4" s="168"/>
      <c r="FHH4" s="168"/>
      <c r="FHI4" s="168"/>
      <c r="FHJ4" s="168"/>
      <c r="FHK4" s="168"/>
      <c r="FHL4" s="168"/>
      <c r="FHM4" s="168"/>
      <c r="FHN4" s="168"/>
      <c r="FHO4" s="168"/>
      <c r="FHP4" s="168"/>
      <c r="FHQ4" s="168"/>
      <c r="FHR4" s="168"/>
      <c r="FHS4" s="168"/>
      <c r="FHT4" s="168"/>
      <c r="FHU4" s="168"/>
      <c r="FHV4" s="168"/>
      <c r="FHW4" s="168"/>
      <c r="FHX4" s="168"/>
      <c r="FHY4" s="168"/>
      <c r="FHZ4" s="168"/>
      <c r="FIA4" s="168"/>
      <c r="FIB4" s="168"/>
      <c r="FIC4" s="168"/>
      <c r="FID4" s="168"/>
      <c r="FIE4" s="168"/>
      <c r="FIF4" s="168"/>
      <c r="FIG4" s="168"/>
      <c r="FIH4" s="168"/>
      <c r="FII4" s="168"/>
      <c r="FIJ4" s="168"/>
      <c r="FIK4" s="168"/>
      <c r="FIL4" s="168"/>
      <c r="FIM4" s="168"/>
      <c r="FIN4" s="168"/>
      <c r="FIO4" s="168"/>
      <c r="FIP4" s="168"/>
      <c r="FIQ4" s="168"/>
      <c r="FIR4" s="168"/>
      <c r="FIS4" s="168"/>
      <c r="FIT4" s="168"/>
      <c r="FIU4" s="168"/>
      <c r="FIV4" s="168"/>
      <c r="FIW4" s="168"/>
      <c r="FIX4" s="168"/>
      <c r="FIY4" s="168"/>
      <c r="FIZ4" s="168"/>
      <c r="FJA4" s="168"/>
      <c r="FJB4" s="168"/>
      <c r="FJC4" s="168"/>
      <c r="FJD4" s="168"/>
      <c r="FJE4" s="168"/>
      <c r="FJF4" s="168"/>
      <c r="FJG4" s="168"/>
      <c r="FJH4" s="168"/>
      <c r="FJI4" s="168"/>
      <c r="FJJ4" s="168"/>
      <c r="FJK4" s="168"/>
      <c r="FJL4" s="168"/>
      <c r="FJM4" s="168"/>
      <c r="FJN4" s="168"/>
      <c r="FJO4" s="168"/>
      <c r="FJP4" s="168"/>
      <c r="FJQ4" s="168"/>
      <c r="FJR4" s="168"/>
      <c r="FJS4" s="168"/>
      <c r="FJT4" s="168"/>
      <c r="FJU4" s="168"/>
      <c r="FJV4" s="168"/>
      <c r="FJW4" s="168"/>
      <c r="FJX4" s="168"/>
      <c r="FJY4" s="168"/>
      <c r="FJZ4" s="168"/>
      <c r="FKA4" s="168"/>
      <c r="FKB4" s="168"/>
      <c r="FKC4" s="168"/>
      <c r="FKD4" s="168"/>
      <c r="FKE4" s="168"/>
      <c r="FKF4" s="168"/>
      <c r="FKG4" s="168"/>
      <c r="FKH4" s="168"/>
      <c r="FKI4" s="168"/>
      <c r="FKJ4" s="168"/>
      <c r="FKK4" s="168"/>
      <c r="FKL4" s="168"/>
      <c r="FKM4" s="168"/>
      <c r="FKN4" s="168"/>
      <c r="FKO4" s="168"/>
      <c r="FKP4" s="168"/>
      <c r="FKQ4" s="168"/>
      <c r="FKR4" s="168"/>
      <c r="FKS4" s="168"/>
      <c r="FKT4" s="168"/>
      <c r="FKU4" s="168"/>
      <c r="FKV4" s="168"/>
      <c r="FKW4" s="168"/>
      <c r="FKX4" s="168"/>
      <c r="FKY4" s="168"/>
      <c r="FKZ4" s="168"/>
      <c r="FLA4" s="168"/>
      <c r="FLB4" s="168"/>
      <c r="FLC4" s="168"/>
      <c r="FLD4" s="168"/>
      <c r="FLE4" s="168"/>
      <c r="FLF4" s="168"/>
      <c r="FLG4" s="168"/>
      <c r="FLH4" s="168"/>
      <c r="FLI4" s="168"/>
      <c r="FLJ4" s="168"/>
      <c r="FLK4" s="168"/>
      <c r="FLL4" s="168"/>
      <c r="FLM4" s="168"/>
      <c r="FLN4" s="168"/>
      <c r="FLO4" s="168"/>
      <c r="FLP4" s="168"/>
      <c r="FLQ4" s="168"/>
      <c r="FLR4" s="168"/>
      <c r="FLS4" s="168"/>
      <c r="FLT4" s="168"/>
      <c r="FLU4" s="168"/>
      <c r="FLV4" s="168"/>
      <c r="FLW4" s="168"/>
      <c r="FLX4" s="168"/>
      <c r="FLY4" s="168"/>
      <c r="FLZ4" s="168"/>
      <c r="FMA4" s="168"/>
      <c r="FMB4" s="168"/>
      <c r="FMC4" s="168"/>
      <c r="FMD4" s="168"/>
      <c r="FME4" s="168"/>
      <c r="FMF4" s="168"/>
      <c r="FMG4" s="168"/>
      <c r="FMH4" s="168"/>
      <c r="FMI4" s="168"/>
      <c r="FMJ4" s="168"/>
      <c r="FMK4" s="168"/>
      <c r="FML4" s="168"/>
      <c r="FMM4" s="168"/>
      <c r="FMN4" s="168"/>
      <c r="FMO4" s="168"/>
      <c r="FMP4" s="168"/>
      <c r="FMQ4" s="168"/>
      <c r="FMR4" s="168"/>
      <c r="FMS4" s="168"/>
      <c r="FMT4" s="168"/>
      <c r="FMU4" s="168"/>
      <c r="FMV4" s="168"/>
      <c r="FMW4" s="168"/>
      <c r="FMX4" s="168"/>
      <c r="FMY4" s="168"/>
      <c r="FMZ4" s="168"/>
      <c r="FNA4" s="168"/>
      <c r="FNB4" s="168"/>
      <c r="FNC4" s="168"/>
      <c r="FND4" s="168"/>
      <c r="FNE4" s="168"/>
      <c r="FNF4" s="168"/>
      <c r="FNG4" s="168"/>
      <c r="FNH4" s="168"/>
      <c r="FNI4" s="168"/>
      <c r="FNJ4" s="168"/>
      <c r="FNK4" s="168"/>
      <c r="FNL4" s="168"/>
      <c r="FNM4" s="168"/>
      <c r="FNN4" s="168"/>
      <c r="FNO4" s="168"/>
      <c r="FNP4" s="168"/>
      <c r="FNQ4" s="168"/>
      <c r="FNR4" s="168"/>
      <c r="FNS4" s="168"/>
      <c r="FNT4" s="168"/>
      <c r="FNU4" s="168"/>
      <c r="FNV4" s="168"/>
      <c r="FNW4" s="168"/>
      <c r="FNX4" s="168"/>
      <c r="FNY4" s="168"/>
      <c r="FNZ4" s="168"/>
      <c r="FOA4" s="168"/>
      <c r="FOB4" s="168"/>
      <c r="FOC4" s="168"/>
      <c r="FOD4" s="168"/>
      <c r="FOE4" s="168"/>
      <c r="FOF4" s="168"/>
      <c r="FOG4" s="168"/>
      <c r="FOH4" s="168"/>
      <c r="FOI4" s="168"/>
      <c r="FOJ4" s="168"/>
      <c r="FOK4" s="168"/>
      <c r="FOL4" s="168"/>
      <c r="FOM4" s="168"/>
      <c r="FON4" s="168"/>
      <c r="FOO4" s="168"/>
      <c r="FOP4" s="168"/>
      <c r="FOQ4" s="168"/>
      <c r="FOR4" s="168"/>
      <c r="FOS4" s="168"/>
      <c r="FOT4" s="168"/>
      <c r="FOU4" s="168"/>
      <c r="FOV4" s="168"/>
      <c r="FOW4" s="168"/>
      <c r="FOX4" s="168"/>
      <c r="FOY4" s="168"/>
      <c r="FOZ4" s="168"/>
      <c r="FPA4" s="168"/>
      <c r="FPB4" s="168"/>
      <c r="FPC4" s="168"/>
      <c r="FPD4" s="168"/>
      <c r="FPE4" s="168"/>
      <c r="FPF4" s="168"/>
      <c r="FPG4" s="168"/>
      <c r="FPH4" s="168"/>
      <c r="FPI4" s="168"/>
      <c r="FPJ4" s="168"/>
      <c r="FPK4" s="168"/>
      <c r="FPL4" s="168"/>
      <c r="FPM4" s="168"/>
      <c r="FPN4" s="168"/>
      <c r="FPO4" s="168"/>
      <c r="FPP4" s="168"/>
      <c r="FPQ4" s="168"/>
      <c r="FPR4" s="168"/>
      <c r="FPS4" s="168"/>
      <c r="FPT4" s="168"/>
      <c r="FPU4" s="168"/>
      <c r="FPV4" s="168"/>
      <c r="FPW4" s="168"/>
      <c r="FPX4" s="168"/>
      <c r="FPY4" s="168"/>
      <c r="FPZ4" s="168"/>
      <c r="FQA4" s="168"/>
      <c r="FQB4" s="168"/>
      <c r="FQC4" s="168"/>
      <c r="FQD4" s="168"/>
      <c r="FQE4" s="168"/>
      <c r="FQF4" s="168"/>
      <c r="FQG4" s="168"/>
      <c r="FQH4" s="168"/>
      <c r="FQI4" s="168"/>
      <c r="FQJ4" s="168"/>
      <c r="FQK4" s="168"/>
      <c r="FQL4" s="168"/>
      <c r="FQM4" s="168"/>
      <c r="FQN4" s="168"/>
      <c r="FQO4" s="168"/>
      <c r="FQP4" s="168"/>
      <c r="FQQ4" s="168"/>
      <c r="FQR4" s="168"/>
      <c r="FQS4" s="168"/>
      <c r="FQT4" s="168"/>
      <c r="FQU4" s="168"/>
      <c r="FQV4" s="168"/>
      <c r="FQW4" s="168"/>
      <c r="FQX4" s="168"/>
      <c r="FQY4" s="168"/>
      <c r="FQZ4" s="168"/>
      <c r="FRA4" s="168"/>
      <c r="FRB4" s="168"/>
      <c r="FRC4" s="168"/>
      <c r="FRD4" s="168"/>
      <c r="FRE4" s="168"/>
      <c r="FRF4" s="168"/>
      <c r="FRG4" s="168"/>
      <c r="FRH4" s="168"/>
      <c r="FRI4" s="168"/>
      <c r="FRJ4" s="168"/>
      <c r="FRK4" s="168"/>
      <c r="FRL4" s="168"/>
      <c r="FRM4" s="168"/>
      <c r="FRN4" s="168"/>
      <c r="FRO4" s="168"/>
      <c r="FRP4" s="168"/>
      <c r="FRQ4" s="168"/>
      <c r="FRR4" s="168"/>
      <c r="FRS4" s="168"/>
      <c r="FRT4" s="168"/>
      <c r="FRU4" s="168"/>
      <c r="FRV4" s="168"/>
      <c r="FRW4" s="168"/>
      <c r="FRX4" s="168"/>
      <c r="FRY4" s="168"/>
      <c r="FRZ4" s="168"/>
      <c r="FSA4" s="168"/>
      <c r="FSB4" s="168"/>
      <c r="FSC4" s="168"/>
      <c r="FSD4" s="168"/>
      <c r="FSE4" s="168"/>
      <c r="FSF4" s="168"/>
      <c r="FSG4" s="168"/>
      <c r="FSH4" s="168"/>
      <c r="FSI4" s="168"/>
      <c r="FSJ4" s="168"/>
      <c r="FSK4" s="168"/>
      <c r="FSL4" s="168"/>
      <c r="FSM4" s="168"/>
      <c r="FSN4" s="168"/>
      <c r="FSO4" s="168"/>
      <c r="FSP4" s="168"/>
      <c r="FSQ4" s="168"/>
      <c r="FSR4" s="168"/>
      <c r="FSS4" s="168"/>
      <c r="FST4" s="168"/>
      <c r="FSU4" s="168"/>
      <c r="FSV4" s="168"/>
      <c r="FSW4" s="168"/>
      <c r="FSX4" s="168"/>
      <c r="FSY4" s="168"/>
      <c r="FSZ4" s="168"/>
      <c r="FTA4" s="168"/>
      <c r="FTB4" s="168"/>
      <c r="FTC4" s="168"/>
      <c r="FTD4" s="168"/>
      <c r="FTE4" s="168"/>
      <c r="FTF4" s="168"/>
      <c r="FTG4" s="168"/>
      <c r="FTH4" s="168"/>
      <c r="FTI4" s="168"/>
      <c r="FTJ4" s="168"/>
      <c r="FTK4" s="168"/>
      <c r="FTL4" s="168"/>
      <c r="FTM4" s="168"/>
      <c r="FTN4" s="168"/>
      <c r="FTO4" s="168"/>
      <c r="FTP4" s="168"/>
      <c r="FTQ4" s="168"/>
      <c r="FTR4" s="168"/>
      <c r="FTS4" s="168"/>
      <c r="FTT4" s="168"/>
      <c r="FTU4" s="168"/>
      <c r="FTV4" s="168"/>
      <c r="FTW4" s="168"/>
      <c r="FTX4" s="168"/>
      <c r="FTY4" s="168"/>
      <c r="FTZ4" s="168"/>
      <c r="FUA4" s="168"/>
      <c r="FUB4" s="168"/>
      <c r="FUC4" s="168"/>
      <c r="FUD4" s="168"/>
      <c r="FUE4" s="168"/>
      <c r="FUF4" s="168"/>
      <c r="FUG4" s="168"/>
      <c r="FUH4" s="168"/>
      <c r="FUI4" s="168"/>
      <c r="FUJ4" s="168"/>
      <c r="FUK4" s="168"/>
      <c r="FUL4" s="168"/>
      <c r="FUM4" s="168"/>
      <c r="FUN4" s="168"/>
      <c r="FUO4" s="168"/>
      <c r="FUP4" s="168"/>
      <c r="FUQ4" s="168"/>
      <c r="FUR4" s="168"/>
      <c r="FUS4" s="168"/>
      <c r="FUT4" s="168"/>
      <c r="FUU4" s="168"/>
      <c r="FUV4" s="168"/>
      <c r="FUW4" s="168"/>
      <c r="FUX4" s="168"/>
      <c r="FUY4" s="168"/>
      <c r="FUZ4" s="168"/>
      <c r="FVA4" s="168"/>
      <c r="FVB4" s="168"/>
      <c r="FVC4" s="168"/>
      <c r="FVD4" s="168"/>
      <c r="FVE4" s="168"/>
      <c r="FVF4" s="168"/>
      <c r="FVG4" s="168"/>
      <c r="FVH4" s="168"/>
      <c r="FVI4" s="168"/>
      <c r="FVJ4" s="168"/>
      <c r="FVK4" s="168"/>
      <c r="FVL4" s="168"/>
      <c r="FVM4" s="168"/>
      <c r="FVN4" s="168"/>
      <c r="FVO4" s="168"/>
      <c r="FVP4" s="168"/>
      <c r="FVQ4" s="168"/>
      <c r="FVR4" s="168"/>
      <c r="FVS4" s="168"/>
      <c r="FVT4" s="168"/>
      <c r="FVU4" s="168"/>
      <c r="FVV4" s="168"/>
      <c r="FVW4" s="168"/>
      <c r="FVX4" s="168"/>
      <c r="FVY4" s="168"/>
      <c r="FVZ4" s="168"/>
      <c r="FWA4" s="168"/>
      <c r="FWB4" s="168"/>
      <c r="FWC4" s="168"/>
      <c r="FWD4" s="168"/>
      <c r="FWE4" s="168"/>
      <c r="FWF4" s="168"/>
      <c r="FWG4" s="168"/>
      <c r="FWH4" s="168"/>
      <c r="FWI4" s="168"/>
      <c r="FWJ4" s="168"/>
      <c r="FWK4" s="168"/>
      <c r="FWL4" s="168"/>
      <c r="FWM4" s="168"/>
      <c r="FWN4" s="168"/>
      <c r="FWO4" s="168"/>
      <c r="FWP4" s="168"/>
      <c r="FWQ4" s="168"/>
      <c r="FWR4" s="168"/>
      <c r="FWS4" s="168"/>
      <c r="FWT4" s="168"/>
      <c r="FWU4" s="168"/>
      <c r="FWV4" s="168"/>
      <c r="FWW4" s="168"/>
      <c r="FWX4" s="168"/>
      <c r="FWY4" s="168"/>
      <c r="FWZ4" s="168"/>
      <c r="FXA4" s="168"/>
      <c r="FXB4" s="168"/>
      <c r="FXC4" s="168"/>
      <c r="FXD4" s="168"/>
      <c r="FXE4" s="168"/>
      <c r="FXF4" s="168"/>
      <c r="FXG4" s="168"/>
      <c r="FXH4" s="168"/>
      <c r="FXI4" s="168"/>
      <c r="FXJ4" s="168"/>
      <c r="FXK4" s="168"/>
      <c r="FXL4" s="168"/>
      <c r="FXM4" s="168"/>
      <c r="FXN4" s="168"/>
      <c r="FXO4" s="168"/>
      <c r="FXP4" s="168"/>
      <c r="FXQ4" s="168"/>
      <c r="FXR4" s="168"/>
      <c r="FXS4" s="168"/>
      <c r="FXT4" s="168"/>
      <c r="FXU4" s="168"/>
      <c r="FXV4" s="168"/>
      <c r="FXW4" s="168"/>
      <c r="FXX4" s="168"/>
      <c r="FXY4" s="168"/>
      <c r="FXZ4" s="168"/>
      <c r="FYA4" s="168"/>
      <c r="FYB4" s="168"/>
      <c r="FYC4" s="168"/>
      <c r="FYD4" s="168"/>
      <c r="FYE4" s="168"/>
      <c r="FYF4" s="168"/>
      <c r="FYG4" s="168"/>
      <c r="FYH4" s="168"/>
      <c r="FYI4" s="168"/>
      <c r="FYJ4" s="168"/>
      <c r="FYK4" s="168"/>
      <c r="FYL4" s="168"/>
      <c r="FYM4" s="168"/>
      <c r="FYN4" s="168"/>
      <c r="FYO4" s="168"/>
      <c r="FYP4" s="168"/>
      <c r="FYQ4" s="168"/>
      <c r="FYR4" s="168"/>
      <c r="FYS4" s="168"/>
      <c r="FYT4" s="168"/>
      <c r="FYU4" s="168"/>
      <c r="FYV4" s="168"/>
      <c r="FYW4" s="168"/>
      <c r="FYX4" s="168"/>
      <c r="FYY4" s="168"/>
      <c r="FYZ4" s="168"/>
      <c r="FZA4" s="168"/>
      <c r="FZB4" s="168"/>
      <c r="FZC4" s="168"/>
      <c r="FZD4" s="168"/>
      <c r="FZE4" s="168"/>
      <c r="FZF4" s="168"/>
      <c r="FZG4" s="168"/>
      <c r="FZH4" s="168"/>
      <c r="FZI4" s="168"/>
      <c r="FZJ4" s="168"/>
      <c r="FZK4" s="168"/>
      <c r="FZL4" s="168"/>
      <c r="FZM4" s="168"/>
      <c r="FZN4" s="168"/>
      <c r="FZO4" s="168"/>
      <c r="FZP4" s="168"/>
      <c r="FZQ4" s="168"/>
      <c r="FZR4" s="168"/>
      <c r="FZS4" s="168"/>
      <c r="FZT4" s="168"/>
      <c r="FZU4" s="168"/>
      <c r="FZV4" s="168"/>
      <c r="FZW4" s="168"/>
      <c r="FZX4" s="168"/>
      <c r="FZY4" s="168"/>
      <c r="FZZ4" s="168"/>
      <c r="GAA4" s="168"/>
      <c r="GAB4" s="168"/>
      <c r="GAC4" s="168"/>
      <c r="GAD4" s="168"/>
      <c r="GAE4" s="168"/>
      <c r="GAF4" s="168"/>
      <c r="GAG4" s="168"/>
      <c r="GAH4" s="168"/>
      <c r="GAI4" s="168"/>
      <c r="GAJ4" s="168"/>
      <c r="GAK4" s="168"/>
      <c r="GAL4" s="168"/>
      <c r="GAM4" s="168"/>
      <c r="GAN4" s="168"/>
      <c r="GAO4" s="168"/>
      <c r="GAP4" s="168"/>
      <c r="GAQ4" s="168"/>
      <c r="GAR4" s="168"/>
      <c r="GAS4" s="168"/>
      <c r="GAT4" s="168"/>
      <c r="GAU4" s="168"/>
      <c r="GAV4" s="168"/>
      <c r="GAW4" s="168"/>
      <c r="GAX4" s="168"/>
      <c r="GAY4" s="168"/>
      <c r="GAZ4" s="168"/>
      <c r="GBA4" s="168"/>
      <c r="GBB4" s="168"/>
      <c r="GBC4" s="168"/>
      <c r="GBD4" s="168"/>
      <c r="GBE4" s="168"/>
      <c r="GBF4" s="168"/>
      <c r="GBG4" s="168"/>
      <c r="GBH4" s="168"/>
      <c r="GBI4" s="168"/>
      <c r="GBJ4" s="168"/>
      <c r="GBK4" s="168"/>
      <c r="GBL4" s="168"/>
      <c r="GBM4" s="168"/>
      <c r="GBN4" s="168"/>
      <c r="GBO4" s="168"/>
      <c r="GBP4" s="168"/>
      <c r="GBQ4" s="168"/>
      <c r="GBR4" s="168"/>
      <c r="GBS4" s="168"/>
      <c r="GBT4" s="168"/>
      <c r="GBU4" s="168"/>
      <c r="GBV4" s="168"/>
      <c r="GBW4" s="168"/>
      <c r="GBX4" s="168"/>
      <c r="GBY4" s="168"/>
      <c r="GBZ4" s="168"/>
      <c r="GCA4" s="168"/>
      <c r="GCB4" s="168"/>
      <c r="GCC4" s="168"/>
      <c r="GCD4" s="168"/>
      <c r="GCE4" s="168"/>
      <c r="GCF4" s="168"/>
      <c r="GCG4" s="168"/>
      <c r="GCH4" s="168"/>
      <c r="GCI4" s="168"/>
      <c r="GCJ4" s="168"/>
      <c r="GCK4" s="168"/>
      <c r="GCL4" s="168"/>
      <c r="GCM4" s="168"/>
      <c r="GCN4" s="168"/>
      <c r="GCO4" s="168"/>
      <c r="GCP4" s="168"/>
      <c r="GCQ4" s="168"/>
      <c r="GCR4" s="168"/>
      <c r="GCS4" s="168"/>
      <c r="GCT4" s="168"/>
      <c r="GCU4" s="168"/>
      <c r="GCV4" s="168"/>
      <c r="GCW4" s="168"/>
      <c r="GCX4" s="168"/>
      <c r="GCY4" s="168"/>
      <c r="GCZ4" s="168"/>
      <c r="GDA4" s="168"/>
      <c r="GDB4" s="168"/>
      <c r="GDC4" s="168"/>
      <c r="GDD4" s="168"/>
      <c r="GDE4" s="168"/>
      <c r="GDF4" s="168"/>
      <c r="GDG4" s="168"/>
      <c r="GDH4" s="168"/>
      <c r="GDI4" s="168"/>
      <c r="GDJ4" s="168"/>
      <c r="GDK4" s="168"/>
      <c r="GDL4" s="168"/>
      <c r="GDM4" s="168"/>
      <c r="GDN4" s="168"/>
      <c r="GDO4" s="168"/>
      <c r="GDP4" s="168"/>
      <c r="GDQ4" s="168"/>
      <c r="GDR4" s="168"/>
      <c r="GDS4" s="168"/>
      <c r="GDT4" s="168"/>
      <c r="GDU4" s="168"/>
      <c r="GDV4" s="168"/>
      <c r="GDW4" s="168"/>
      <c r="GDX4" s="168"/>
      <c r="GDY4" s="168"/>
      <c r="GDZ4" s="168"/>
      <c r="GEA4" s="168"/>
      <c r="GEB4" s="168"/>
      <c r="GEC4" s="168"/>
      <c r="GED4" s="168"/>
      <c r="GEE4" s="168"/>
      <c r="GEF4" s="168"/>
      <c r="GEG4" s="168"/>
      <c r="GEH4" s="168"/>
      <c r="GEI4" s="168"/>
      <c r="GEJ4" s="168"/>
      <c r="GEK4" s="168"/>
      <c r="GEL4" s="168"/>
      <c r="GEM4" s="168"/>
      <c r="GEN4" s="168"/>
      <c r="GEO4" s="168"/>
      <c r="GEP4" s="168"/>
      <c r="GEQ4" s="168"/>
      <c r="GER4" s="168"/>
      <c r="GES4" s="168"/>
      <c r="GET4" s="168"/>
      <c r="GEU4" s="168"/>
      <c r="GEV4" s="168"/>
      <c r="GEW4" s="168"/>
      <c r="GEX4" s="168"/>
      <c r="GEY4" s="168"/>
      <c r="GEZ4" s="168"/>
      <c r="GFA4" s="168"/>
      <c r="GFB4" s="168"/>
      <c r="GFC4" s="168"/>
      <c r="GFD4" s="168"/>
      <c r="GFE4" s="168"/>
      <c r="GFF4" s="168"/>
      <c r="GFG4" s="168"/>
      <c r="GFH4" s="168"/>
      <c r="GFI4" s="168"/>
      <c r="GFJ4" s="168"/>
      <c r="GFK4" s="168"/>
      <c r="GFL4" s="168"/>
      <c r="GFM4" s="168"/>
      <c r="GFN4" s="168"/>
      <c r="GFO4" s="168"/>
      <c r="GFP4" s="168"/>
      <c r="GFQ4" s="168"/>
      <c r="GFR4" s="168"/>
      <c r="GFS4" s="168"/>
      <c r="GFT4" s="168"/>
      <c r="GFU4" s="168"/>
      <c r="GFV4" s="168"/>
      <c r="GFW4" s="168"/>
      <c r="GFX4" s="168"/>
      <c r="GFY4" s="168"/>
      <c r="GFZ4" s="168"/>
      <c r="GGA4" s="168"/>
      <c r="GGB4" s="168"/>
      <c r="GGC4" s="168"/>
      <c r="GGD4" s="168"/>
      <c r="GGE4" s="168"/>
      <c r="GGF4" s="168"/>
      <c r="GGG4" s="168"/>
      <c r="GGH4" s="168"/>
      <c r="GGI4" s="168"/>
      <c r="GGJ4" s="168"/>
      <c r="GGK4" s="168"/>
      <c r="GGL4" s="168"/>
      <c r="GGM4" s="168"/>
      <c r="GGN4" s="168"/>
      <c r="GGO4" s="168"/>
      <c r="GGP4" s="168"/>
      <c r="GGQ4" s="168"/>
      <c r="GGR4" s="168"/>
      <c r="GGS4" s="168"/>
      <c r="GGT4" s="168"/>
      <c r="GGU4" s="168"/>
      <c r="GGV4" s="168"/>
      <c r="GGW4" s="168"/>
      <c r="GGX4" s="168"/>
      <c r="GGY4" s="168"/>
      <c r="GGZ4" s="168"/>
      <c r="GHA4" s="168"/>
      <c r="GHB4" s="168"/>
      <c r="GHC4" s="168"/>
      <c r="GHD4" s="168"/>
      <c r="GHE4" s="168"/>
      <c r="GHF4" s="168"/>
      <c r="GHG4" s="168"/>
      <c r="GHH4" s="168"/>
      <c r="GHI4" s="168"/>
      <c r="GHJ4" s="168"/>
      <c r="GHK4" s="168"/>
      <c r="GHL4" s="168"/>
      <c r="GHM4" s="168"/>
      <c r="GHN4" s="168"/>
      <c r="GHO4" s="168"/>
      <c r="GHP4" s="168"/>
      <c r="GHQ4" s="168"/>
      <c r="GHR4" s="168"/>
      <c r="GHS4" s="168"/>
      <c r="GHT4" s="168"/>
      <c r="GHU4" s="168"/>
      <c r="GHV4" s="168"/>
      <c r="GHW4" s="168"/>
      <c r="GHX4" s="168"/>
      <c r="GHY4" s="168"/>
      <c r="GHZ4" s="168"/>
      <c r="GIA4" s="168"/>
      <c r="GIB4" s="168"/>
      <c r="GIC4" s="168"/>
      <c r="GID4" s="168"/>
      <c r="GIE4" s="168"/>
      <c r="GIF4" s="168"/>
      <c r="GIG4" s="168"/>
      <c r="GIH4" s="168"/>
      <c r="GII4" s="168"/>
      <c r="GIJ4" s="168"/>
      <c r="GIK4" s="168"/>
      <c r="GIL4" s="168"/>
      <c r="GIM4" s="168"/>
      <c r="GIN4" s="168"/>
      <c r="GIO4" s="168"/>
      <c r="GIP4" s="168"/>
      <c r="GIQ4" s="168"/>
      <c r="GIR4" s="168"/>
      <c r="GIS4" s="168"/>
      <c r="GIT4" s="168"/>
      <c r="GIU4" s="168"/>
      <c r="GIV4" s="168"/>
      <c r="GIW4" s="168"/>
      <c r="GIX4" s="168"/>
      <c r="GIY4" s="168"/>
      <c r="GIZ4" s="168"/>
      <c r="GJA4" s="168"/>
      <c r="GJB4" s="168"/>
      <c r="GJC4" s="168"/>
      <c r="GJD4" s="168"/>
      <c r="GJE4" s="168"/>
      <c r="GJF4" s="168"/>
      <c r="GJG4" s="168"/>
      <c r="GJH4" s="168"/>
      <c r="GJI4" s="168"/>
      <c r="GJJ4" s="168"/>
      <c r="GJK4" s="168"/>
      <c r="GJL4" s="168"/>
      <c r="GJM4" s="168"/>
      <c r="GJN4" s="168"/>
      <c r="GJO4" s="168"/>
      <c r="GJP4" s="168"/>
      <c r="GJQ4" s="168"/>
      <c r="GJR4" s="168"/>
      <c r="GJS4" s="168"/>
      <c r="GJT4" s="168"/>
      <c r="GJU4" s="168"/>
      <c r="GJV4" s="168"/>
      <c r="GJW4" s="168"/>
      <c r="GJX4" s="168"/>
      <c r="GJY4" s="168"/>
      <c r="GJZ4" s="168"/>
      <c r="GKA4" s="168"/>
      <c r="GKB4" s="168"/>
      <c r="GKC4" s="168"/>
      <c r="GKD4" s="168"/>
      <c r="GKE4" s="168"/>
      <c r="GKF4" s="168"/>
      <c r="GKG4" s="168"/>
      <c r="GKH4" s="168"/>
      <c r="GKI4" s="168"/>
      <c r="GKJ4" s="168"/>
      <c r="GKK4" s="168"/>
      <c r="GKL4" s="168"/>
      <c r="GKM4" s="168"/>
      <c r="GKN4" s="168"/>
      <c r="GKO4" s="168"/>
      <c r="GKP4" s="168"/>
      <c r="GKQ4" s="168"/>
      <c r="GKR4" s="168"/>
      <c r="GKS4" s="168"/>
      <c r="GKT4" s="168"/>
      <c r="GKU4" s="168"/>
      <c r="GKV4" s="168"/>
      <c r="GKW4" s="168"/>
      <c r="GKX4" s="168"/>
      <c r="GKY4" s="168"/>
      <c r="GKZ4" s="168"/>
      <c r="GLA4" s="168"/>
      <c r="GLB4" s="168"/>
      <c r="GLC4" s="168"/>
      <c r="GLD4" s="168"/>
      <c r="GLE4" s="168"/>
      <c r="GLF4" s="168"/>
      <c r="GLG4" s="168"/>
      <c r="GLH4" s="168"/>
      <c r="GLI4" s="168"/>
      <c r="GLJ4" s="168"/>
      <c r="GLK4" s="168"/>
      <c r="GLL4" s="168"/>
      <c r="GLM4" s="168"/>
      <c r="GLN4" s="168"/>
      <c r="GLO4" s="168"/>
      <c r="GLP4" s="168"/>
      <c r="GLQ4" s="168"/>
      <c r="GLR4" s="168"/>
      <c r="GLS4" s="168"/>
      <c r="GLT4" s="168"/>
      <c r="GLU4" s="168"/>
      <c r="GLV4" s="168"/>
      <c r="GLW4" s="168"/>
      <c r="GLX4" s="168"/>
      <c r="GLY4" s="168"/>
      <c r="GLZ4" s="168"/>
      <c r="GMA4" s="168"/>
      <c r="GMB4" s="168"/>
      <c r="GMC4" s="168"/>
      <c r="GMD4" s="168"/>
      <c r="GME4" s="168"/>
      <c r="GMF4" s="168"/>
      <c r="GMG4" s="168"/>
      <c r="GMH4" s="168"/>
      <c r="GMI4" s="168"/>
      <c r="GMJ4" s="168"/>
      <c r="GMK4" s="168"/>
      <c r="GML4" s="168"/>
      <c r="GMM4" s="168"/>
      <c r="GMN4" s="168"/>
      <c r="GMO4" s="168"/>
      <c r="GMP4" s="168"/>
      <c r="GMQ4" s="168"/>
      <c r="GMR4" s="168"/>
      <c r="GMS4" s="168"/>
      <c r="GMT4" s="168"/>
      <c r="GMU4" s="168"/>
      <c r="GMV4" s="168"/>
      <c r="GMW4" s="168"/>
      <c r="GMX4" s="168"/>
      <c r="GMY4" s="168"/>
      <c r="GMZ4" s="168"/>
      <c r="GNA4" s="168"/>
      <c r="GNB4" s="168"/>
      <c r="GNC4" s="168"/>
      <c r="GND4" s="168"/>
      <c r="GNE4" s="168"/>
      <c r="GNF4" s="168"/>
      <c r="GNG4" s="168"/>
      <c r="GNH4" s="168"/>
      <c r="GNI4" s="168"/>
      <c r="GNJ4" s="168"/>
      <c r="GNK4" s="168"/>
      <c r="GNL4" s="168"/>
      <c r="GNM4" s="168"/>
      <c r="GNN4" s="168"/>
      <c r="GNO4" s="168"/>
      <c r="GNP4" s="168"/>
      <c r="GNQ4" s="168"/>
      <c r="GNR4" s="168"/>
      <c r="GNS4" s="168"/>
      <c r="GNT4" s="168"/>
      <c r="GNU4" s="168"/>
      <c r="GNV4" s="168"/>
      <c r="GNW4" s="168"/>
      <c r="GNX4" s="168"/>
      <c r="GNY4" s="168"/>
      <c r="GNZ4" s="168"/>
      <c r="GOA4" s="168"/>
      <c r="GOB4" s="168"/>
      <c r="GOC4" s="168"/>
      <c r="GOD4" s="168"/>
      <c r="GOE4" s="168"/>
      <c r="GOF4" s="168"/>
      <c r="GOG4" s="168"/>
      <c r="GOH4" s="168"/>
      <c r="GOI4" s="168"/>
      <c r="GOJ4" s="168"/>
      <c r="GOK4" s="168"/>
      <c r="GOL4" s="168"/>
      <c r="GOM4" s="168"/>
      <c r="GON4" s="168"/>
      <c r="GOO4" s="168"/>
      <c r="GOP4" s="168"/>
      <c r="GOQ4" s="168"/>
      <c r="GOR4" s="168"/>
      <c r="GOS4" s="168"/>
      <c r="GOT4" s="168"/>
      <c r="GOU4" s="168"/>
      <c r="GOV4" s="168"/>
      <c r="GOW4" s="168"/>
      <c r="GOX4" s="168"/>
      <c r="GOY4" s="168"/>
      <c r="GOZ4" s="168"/>
      <c r="GPA4" s="168"/>
      <c r="GPB4" s="168"/>
      <c r="GPC4" s="168"/>
      <c r="GPD4" s="168"/>
      <c r="GPE4" s="168"/>
      <c r="GPF4" s="168"/>
      <c r="GPG4" s="168"/>
      <c r="GPH4" s="168"/>
      <c r="GPI4" s="168"/>
      <c r="GPJ4" s="168"/>
      <c r="GPK4" s="168"/>
      <c r="GPL4" s="168"/>
      <c r="GPM4" s="168"/>
      <c r="GPN4" s="168"/>
      <c r="GPO4" s="168"/>
      <c r="GPP4" s="168"/>
      <c r="GPQ4" s="168"/>
      <c r="GPR4" s="168"/>
      <c r="GPS4" s="168"/>
      <c r="GPT4" s="168"/>
      <c r="GPU4" s="168"/>
      <c r="GPV4" s="168"/>
      <c r="GPW4" s="168"/>
      <c r="GPX4" s="168"/>
      <c r="GPY4" s="168"/>
      <c r="GPZ4" s="168"/>
      <c r="GQA4" s="168"/>
      <c r="GQB4" s="168"/>
      <c r="GQC4" s="168"/>
      <c r="GQD4" s="168"/>
      <c r="GQE4" s="168"/>
      <c r="GQF4" s="168"/>
      <c r="GQG4" s="168"/>
      <c r="GQH4" s="168"/>
      <c r="GQI4" s="168"/>
      <c r="GQJ4" s="168"/>
      <c r="GQK4" s="168"/>
      <c r="GQL4" s="168"/>
      <c r="GQM4" s="168"/>
      <c r="GQN4" s="168"/>
      <c r="GQO4" s="168"/>
      <c r="GQP4" s="168"/>
      <c r="GQQ4" s="168"/>
      <c r="GQR4" s="168"/>
      <c r="GQS4" s="168"/>
      <c r="GQT4" s="168"/>
      <c r="GQU4" s="168"/>
      <c r="GQV4" s="168"/>
      <c r="GQW4" s="168"/>
      <c r="GQX4" s="168"/>
      <c r="GQY4" s="168"/>
      <c r="GQZ4" s="168"/>
      <c r="GRA4" s="168"/>
      <c r="GRB4" s="168"/>
      <c r="GRC4" s="168"/>
      <c r="GRD4" s="168"/>
      <c r="GRE4" s="168"/>
      <c r="GRF4" s="168"/>
      <c r="GRG4" s="168"/>
      <c r="GRH4" s="168"/>
      <c r="GRI4" s="168"/>
      <c r="GRJ4" s="168"/>
      <c r="GRK4" s="168"/>
      <c r="GRL4" s="168"/>
      <c r="GRM4" s="168"/>
      <c r="GRN4" s="168"/>
      <c r="GRO4" s="168"/>
      <c r="GRP4" s="168"/>
      <c r="GRQ4" s="168"/>
      <c r="GRR4" s="168"/>
      <c r="GRS4" s="168"/>
      <c r="GRT4" s="168"/>
      <c r="GRU4" s="168"/>
      <c r="GRV4" s="168"/>
      <c r="GRW4" s="168"/>
      <c r="GRX4" s="168"/>
      <c r="GRY4" s="168"/>
      <c r="GRZ4" s="168"/>
      <c r="GSA4" s="168"/>
      <c r="GSB4" s="168"/>
      <c r="GSC4" s="168"/>
      <c r="GSD4" s="168"/>
      <c r="GSE4" s="168"/>
      <c r="GSF4" s="168"/>
      <c r="GSG4" s="168"/>
      <c r="GSH4" s="168"/>
      <c r="GSI4" s="168"/>
      <c r="GSJ4" s="168"/>
      <c r="GSK4" s="168"/>
      <c r="GSL4" s="168"/>
      <c r="GSM4" s="168"/>
      <c r="GSN4" s="168"/>
      <c r="GSO4" s="168"/>
      <c r="GSP4" s="168"/>
      <c r="GSQ4" s="168"/>
      <c r="GSR4" s="168"/>
      <c r="GSS4" s="168"/>
      <c r="GST4" s="168"/>
      <c r="GSU4" s="168"/>
      <c r="GSV4" s="168"/>
      <c r="GSW4" s="168"/>
      <c r="GSX4" s="168"/>
      <c r="GSY4" s="168"/>
      <c r="GSZ4" s="168"/>
      <c r="GTA4" s="168"/>
      <c r="GTB4" s="168"/>
      <c r="GTC4" s="168"/>
      <c r="GTD4" s="168"/>
      <c r="GTE4" s="168"/>
      <c r="GTF4" s="168"/>
      <c r="GTG4" s="168"/>
      <c r="GTH4" s="168"/>
      <c r="GTI4" s="168"/>
      <c r="GTJ4" s="168"/>
      <c r="GTK4" s="168"/>
      <c r="GTL4" s="168"/>
      <c r="GTM4" s="168"/>
      <c r="GTN4" s="168"/>
      <c r="GTO4" s="168"/>
      <c r="GTP4" s="168"/>
      <c r="GTQ4" s="168"/>
      <c r="GTR4" s="168"/>
      <c r="GTS4" s="168"/>
      <c r="GTT4" s="168"/>
      <c r="GTU4" s="168"/>
      <c r="GTV4" s="168"/>
      <c r="GTW4" s="168"/>
      <c r="GTX4" s="168"/>
      <c r="GTY4" s="168"/>
      <c r="GTZ4" s="168"/>
      <c r="GUA4" s="168"/>
      <c r="GUB4" s="168"/>
      <c r="GUC4" s="168"/>
      <c r="GUD4" s="168"/>
      <c r="GUE4" s="168"/>
      <c r="GUF4" s="168"/>
      <c r="GUG4" s="168"/>
      <c r="GUH4" s="168"/>
      <c r="GUI4" s="168"/>
      <c r="GUJ4" s="168"/>
      <c r="GUK4" s="168"/>
      <c r="GUL4" s="168"/>
      <c r="GUM4" s="168"/>
      <c r="GUN4" s="168"/>
      <c r="GUO4" s="168"/>
      <c r="GUP4" s="168"/>
      <c r="GUQ4" s="168"/>
      <c r="GUR4" s="168"/>
      <c r="GUS4" s="168"/>
      <c r="GUT4" s="168"/>
      <c r="GUU4" s="168"/>
      <c r="GUV4" s="168"/>
      <c r="GUW4" s="168"/>
      <c r="GUX4" s="168"/>
      <c r="GUY4" s="168"/>
      <c r="GUZ4" s="168"/>
      <c r="GVA4" s="168"/>
      <c r="GVB4" s="168"/>
      <c r="GVC4" s="168"/>
      <c r="GVD4" s="168"/>
      <c r="GVE4" s="168"/>
      <c r="GVF4" s="168"/>
      <c r="GVG4" s="168"/>
      <c r="GVH4" s="168"/>
      <c r="GVI4" s="168"/>
      <c r="GVJ4" s="168"/>
      <c r="GVK4" s="168"/>
      <c r="GVL4" s="168"/>
      <c r="GVM4" s="168"/>
      <c r="GVN4" s="168"/>
      <c r="GVO4" s="168"/>
      <c r="GVP4" s="168"/>
      <c r="GVQ4" s="168"/>
      <c r="GVR4" s="168"/>
      <c r="GVS4" s="168"/>
      <c r="GVT4" s="168"/>
      <c r="GVU4" s="168"/>
      <c r="GVV4" s="168"/>
      <c r="GVW4" s="168"/>
      <c r="GVX4" s="168"/>
      <c r="GVY4" s="168"/>
      <c r="GVZ4" s="168"/>
      <c r="GWA4" s="168"/>
      <c r="GWB4" s="168"/>
      <c r="GWC4" s="168"/>
      <c r="GWD4" s="168"/>
      <c r="GWE4" s="168"/>
      <c r="GWF4" s="168"/>
      <c r="GWG4" s="168"/>
      <c r="GWH4" s="168"/>
      <c r="GWI4" s="168"/>
      <c r="GWJ4" s="168"/>
      <c r="GWK4" s="168"/>
      <c r="GWL4" s="168"/>
      <c r="GWM4" s="168"/>
      <c r="GWN4" s="168"/>
      <c r="GWO4" s="168"/>
      <c r="GWP4" s="168"/>
      <c r="GWQ4" s="168"/>
      <c r="GWR4" s="168"/>
      <c r="GWS4" s="168"/>
      <c r="GWT4" s="168"/>
      <c r="GWU4" s="168"/>
      <c r="GWV4" s="168"/>
      <c r="GWW4" s="168"/>
      <c r="GWX4" s="168"/>
      <c r="GWY4" s="168"/>
      <c r="GWZ4" s="168"/>
      <c r="GXA4" s="168"/>
      <c r="GXB4" s="168"/>
      <c r="GXC4" s="168"/>
      <c r="GXD4" s="168"/>
      <c r="GXE4" s="168"/>
      <c r="GXF4" s="168"/>
      <c r="GXG4" s="168"/>
      <c r="GXH4" s="168"/>
      <c r="GXI4" s="168"/>
      <c r="GXJ4" s="168"/>
      <c r="GXK4" s="168"/>
      <c r="GXL4" s="168"/>
      <c r="GXM4" s="168"/>
      <c r="GXN4" s="168"/>
      <c r="GXO4" s="168"/>
      <c r="GXP4" s="168"/>
      <c r="GXQ4" s="168"/>
      <c r="GXR4" s="168"/>
      <c r="GXS4" s="168"/>
      <c r="GXT4" s="168"/>
      <c r="GXU4" s="168"/>
      <c r="GXV4" s="168"/>
      <c r="GXW4" s="168"/>
      <c r="GXX4" s="168"/>
      <c r="GXY4" s="168"/>
      <c r="GXZ4" s="168"/>
      <c r="GYA4" s="168"/>
      <c r="GYB4" s="168"/>
      <c r="GYC4" s="168"/>
      <c r="GYD4" s="168"/>
      <c r="GYE4" s="168"/>
      <c r="GYF4" s="168"/>
      <c r="GYG4" s="168"/>
      <c r="GYH4" s="168"/>
      <c r="GYI4" s="168"/>
      <c r="GYJ4" s="168"/>
      <c r="GYK4" s="168"/>
      <c r="GYL4" s="168"/>
      <c r="GYM4" s="168"/>
      <c r="GYN4" s="168"/>
      <c r="GYO4" s="168"/>
      <c r="GYP4" s="168"/>
      <c r="GYQ4" s="168"/>
      <c r="GYR4" s="168"/>
      <c r="GYS4" s="168"/>
      <c r="GYT4" s="168"/>
      <c r="GYU4" s="168"/>
      <c r="GYV4" s="168"/>
      <c r="GYW4" s="168"/>
      <c r="GYX4" s="168"/>
      <c r="GYY4" s="168"/>
      <c r="GYZ4" s="168"/>
      <c r="GZA4" s="168"/>
      <c r="GZB4" s="168"/>
      <c r="GZC4" s="168"/>
      <c r="GZD4" s="168"/>
      <c r="GZE4" s="168"/>
      <c r="GZF4" s="168"/>
      <c r="GZG4" s="168"/>
      <c r="GZH4" s="168"/>
      <c r="GZI4" s="168"/>
      <c r="GZJ4" s="168"/>
      <c r="GZK4" s="168"/>
      <c r="GZL4" s="168"/>
      <c r="GZM4" s="168"/>
      <c r="GZN4" s="168"/>
      <c r="GZO4" s="168"/>
      <c r="GZP4" s="168"/>
      <c r="GZQ4" s="168"/>
      <c r="GZR4" s="168"/>
      <c r="GZS4" s="168"/>
      <c r="GZT4" s="168"/>
      <c r="GZU4" s="168"/>
      <c r="GZV4" s="168"/>
      <c r="GZW4" s="168"/>
      <c r="GZX4" s="168"/>
      <c r="GZY4" s="168"/>
      <c r="GZZ4" s="168"/>
      <c r="HAA4" s="168"/>
      <c r="HAB4" s="168"/>
      <c r="HAC4" s="168"/>
      <c r="HAD4" s="168"/>
      <c r="HAE4" s="168"/>
      <c r="HAF4" s="168"/>
      <c r="HAG4" s="168"/>
      <c r="HAH4" s="168"/>
      <c r="HAI4" s="168"/>
      <c r="HAJ4" s="168"/>
      <c r="HAK4" s="168"/>
      <c r="HAL4" s="168"/>
      <c r="HAM4" s="168"/>
      <c r="HAN4" s="168"/>
      <c r="HAO4" s="168"/>
      <c r="HAP4" s="168"/>
      <c r="HAQ4" s="168"/>
      <c r="HAR4" s="168"/>
      <c r="HAS4" s="168"/>
      <c r="HAT4" s="168"/>
      <c r="HAU4" s="168"/>
      <c r="HAV4" s="168"/>
      <c r="HAW4" s="168"/>
      <c r="HAX4" s="168"/>
      <c r="HAY4" s="168"/>
      <c r="HAZ4" s="168"/>
      <c r="HBA4" s="168"/>
      <c r="HBB4" s="168"/>
      <c r="HBC4" s="168"/>
      <c r="HBD4" s="168"/>
      <c r="HBE4" s="168"/>
      <c r="HBF4" s="168"/>
      <c r="HBG4" s="168"/>
      <c r="HBH4" s="168"/>
      <c r="HBI4" s="168"/>
      <c r="HBJ4" s="168"/>
      <c r="HBK4" s="168"/>
      <c r="HBL4" s="168"/>
      <c r="HBM4" s="168"/>
      <c r="HBN4" s="168"/>
      <c r="HBO4" s="168"/>
      <c r="HBP4" s="168"/>
      <c r="HBQ4" s="168"/>
      <c r="HBR4" s="168"/>
      <c r="HBS4" s="168"/>
      <c r="HBT4" s="168"/>
      <c r="HBU4" s="168"/>
      <c r="HBV4" s="168"/>
      <c r="HBW4" s="168"/>
      <c r="HBX4" s="168"/>
      <c r="HBY4" s="168"/>
      <c r="HBZ4" s="168"/>
      <c r="HCA4" s="168"/>
      <c r="HCB4" s="168"/>
      <c r="HCC4" s="168"/>
      <c r="HCD4" s="168"/>
      <c r="HCE4" s="168"/>
      <c r="HCF4" s="168"/>
      <c r="HCG4" s="168"/>
      <c r="HCH4" s="168"/>
      <c r="HCI4" s="168"/>
      <c r="HCJ4" s="168"/>
      <c r="HCK4" s="168"/>
      <c r="HCL4" s="168"/>
      <c r="HCM4" s="168"/>
      <c r="HCN4" s="168"/>
      <c r="HCO4" s="168"/>
      <c r="HCP4" s="168"/>
      <c r="HCQ4" s="168"/>
      <c r="HCR4" s="168"/>
      <c r="HCS4" s="168"/>
      <c r="HCT4" s="168"/>
      <c r="HCU4" s="168"/>
      <c r="HCV4" s="168"/>
      <c r="HCW4" s="168"/>
      <c r="HCX4" s="168"/>
      <c r="HCY4" s="168"/>
      <c r="HCZ4" s="168"/>
      <c r="HDA4" s="168"/>
      <c r="HDB4" s="168"/>
      <c r="HDC4" s="168"/>
      <c r="HDD4" s="168"/>
      <c r="HDE4" s="168"/>
      <c r="HDF4" s="168"/>
      <c r="HDG4" s="168"/>
      <c r="HDH4" s="168"/>
      <c r="HDI4" s="168"/>
      <c r="HDJ4" s="168"/>
      <c r="HDK4" s="168"/>
      <c r="HDL4" s="168"/>
      <c r="HDM4" s="168"/>
      <c r="HDN4" s="168"/>
      <c r="HDO4" s="168"/>
      <c r="HDP4" s="168"/>
      <c r="HDQ4" s="168"/>
      <c r="HDR4" s="168"/>
      <c r="HDS4" s="168"/>
      <c r="HDT4" s="168"/>
      <c r="HDU4" s="168"/>
      <c r="HDV4" s="168"/>
      <c r="HDW4" s="168"/>
      <c r="HDX4" s="168"/>
      <c r="HDY4" s="168"/>
      <c r="HDZ4" s="168"/>
      <c r="HEA4" s="168"/>
      <c r="HEB4" s="168"/>
      <c r="HEC4" s="168"/>
      <c r="HED4" s="168"/>
      <c r="HEE4" s="168"/>
      <c r="HEF4" s="168"/>
      <c r="HEG4" s="168"/>
      <c r="HEH4" s="168"/>
      <c r="HEI4" s="168"/>
      <c r="HEJ4" s="168"/>
      <c r="HEK4" s="168"/>
      <c r="HEL4" s="168"/>
      <c r="HEM4" s="168"/>
      <c r="HEN4" s="168"/>
      <c r="HEO4" s="168"/>
      <c r="HEP4" s="168"/>
      <c r="HEQ4" s="168"/>
      <c r="HER4" s="168"/>
      <c r="HES4" s="168"/>
      <c r="HET4" s="168"/>
      <c r="HEU4" s="168"/>
      <c r="HEV4" s="168"/>
      <c r="HEW4" s="168"/>
      <c r="HEX4" s="168"/>
      <c r="HEY4" s="168"/>
      <c r="HEZ4" s="168"/>
      <c r="HFA4" s="168"/>
      <c r="HFB4" s="168"/>
      <c r="HFC4" s="168"/>
      <c r="HFD4" s="168"/>
      <c r="HFE4" s="168"/>
      <c r="HFF4" s="168"/>
      <c r="HFG4" s="168"/>
      <c r="HFH4" s="168"/>
      <c r="HFI4" s="168"/>
      <c r="HFJ4" s="168"/>
      <c r="HFK4" s="168"/>
      <c r="HFL4" s="168"/>
      <c r="HFM4" s="168"/>
      <c r="HFN4" s="168"/>
      <c r="HFO4" s="168"/>
      <c r="HFP4" s="168"/>
      <c r="HFQ4" s="168"/>
      <c r="HFR4" s="168"/>
      <c r="HFS4" s="168"/>
      <c r="HFT4" s="168"/>
      <c r="HFU4" s="168"/>
      <c r="HFV4" s="168"/>
      <c r="HFW4" s="168"/>
      <c r="HFX4" s="168"/>
      <c r="HFY4" s="168"/>
      <c r="HFZ4" s="168"/>
      <c r="HGA4" s="168"/>
      <c r="HGB4" s="168"/>
      <c r="HGC4" s="168"/>
      <c r="HGD4" s="168"/>
      <c r="HGE4" s="168"/>
      <c r="HGF4" s="168"/>
      <c r="HGG4" s="168"/>
      <c r="HGH4" s="168"/>
      <c r="HGI4" s="168"/>
      <c r="HGJ4" s="168"/>
      <c r="HGK4" s="168"/>
      <c r="HGL4" s="168"/>
      <c r="HGM4" s="168"/>
      <c r="HGN4" s="168"/>
      <c r="HGO4" s="168"/>
      <c r="HGP4" s="168"/>
      <c r="HGQ4" s="168"/>
      <c r="HGR4" s="168"/>
      <c r="HGS4" s="168"/>
      <c r="HGT4" s="168"/>
      <c r="HGU4" s="168"/>
      <c r="HGV4" s="168"/>
      <c r="HGW4" s="168"/>
      <c r="HGX4" s="168"/>
      <c r="HGY4" s="168"/>
      <c r="HGZ4" s="168"/>
      <c r="HHA4" s="168"/>
      <c r="HHB4" s="168"/>
      <c r="HHC4" s="168"/>
      <c r="HHD4" s="168"/>
      <c r="HHE4" s="168"/>
      <c r="HHF4" s="168"/>
      <c r="HHG4" s="168"/>
      <c r="HHH4" s="168"/>
      <c r="HHI4" s="168"/>
      <c r="HHJ4" s="168"/>
      <c r="HHK4" s="168"/>
      <c r="HHL4" s="168"/>
      <c r="HHM4" s="168"/>
      <c r="HHN4" s="168"/>
      <c r="HHO4" s="168"/>
      <c r="HHP4" s="168"/>
      <c r="HHQ4" s="168"/>
      <c r="HHR4" s="168"/>
      <c r="HHS4" s="168"/>
      <c r="HHT4" s="168"/>
      <c r="HHU4" s="168"/>
      <c r="HHV4" s="168"/>
      <c r="HHW4" s="168"/>
      <c r="HHX4" s="168"/>
      <c r="HHY4" s="168"/>
      <c r="HHZ4" s="168"/>
      <c r="HIA4" s="168"/>
      <c r="HIB4" s="168"/>
      <c r="HIC4" s="168"/>
      <c r="HID4" s="168"/>
      <c r="HIE4" s="168"/>
      <c r="HIF4" s="168"/>
      <c r="HIG4" s="168"/>
      <c r="HIH4" s="168"/>
      <c r="HII4" s="168"/>
      <c r="HIJ4" s="168"/>
      <c r="HIK4" s="168"/>
      <c r="HIL4" s="168"/>
      <c r="HIM4" s="168"/>
      <c r="HIN4" s="168"/>
      <c r="HIO4" s="168"/>
      <c r="HIP4" s="168"/>
      <c r="HIQ4" s="168"/>
      <c r="HIR4" s="168"/>
      <c r="HIS4" s="168"/>
      <c r="HIT4" s="168"/>
      <c r="HIU4" s="168"/>
      <c r="HIV4" s="168"/>
      <c r="HIW4" s="168"/>
      <c r="HIX4" s="168"/>
      <c r="HIY4" s="168"/>
      <c r="HIZ4" s="168"/>
      <c r="HJA4" s="168"/>
      <c r="HJB4" s="168"/>
      <c r="HJC4" s="168"/>
      <c r="HJD4" s="168"/>
      <c r="HJE4" s="168"/>
      <c r="HJF4" s="168"/>
      <c r="HJG4" s="168"/>
      <c r="HJH4" s="168"/>
      <c r="HJI4" s="168"/>
      <c r="HJJ4" s="168"/>
      <c r="HJK4" s="168"/>
      <c r="HJL4" s="168"/>
      <c r="HJM4" s="168"/>
      <c r="HJN4" s="168"/>
      <c r="HJO4" s="168"/>
      <c r="HJP4" s="168"/>
      <c r="HJQ4" s="168"/>
      <c r="HJR4" s="168"/>
      <c r="HJS4" s="168"/>
      <c r="HJT4" s="168"/>
      <c r="HJU4" s="168"/>
      <c r="HJV4" s="168"/>
      <c r="HJW4" s="168"/>
      <c r="HJX4" s="168"/>
      <c r="HJY4" s="168"/>
      <c r="HJZ4" s="168"/>
      <c r="HKA4" s="168"/>
      <c r="HKB4" s="168"/>
      <c r="HKC4" s="168"/>
      <c r="HKD4" s="168"/>
      <c r="HKE4" s="168"/>
      <c r="HKF4" s="168"/>
      <c r="HKG4" s="168"/>
      <c r="HKH4" s="168"/>
      <c r="HKI4" s="168"/>
      <c r="HKJ4" s="168"/>
      <c r="HKK4" s="168"/>
      <c r="HKL4" s="168"/>
      <c r="HKM4" s="168"/>
      <c r="HKN4" s="168"/>
      <c r="HKO4" s="168"/>
      <c r="HKP4" s="168"/>
      <c r="HKQ4" s="168"/>
      <c r="HKR4" s="168"/>
      <c r="HKS4" s="168"/>
      <c r="HKT4" s="168"/>
      <c r="HKU4" s="168"/>
      <c r="HKV4" s="168"/>
      <c r="HKW4" s="168"/>
      <c r="HKX4" s="168"/>
      <c r="HKY4" s="168"/>
      <c r="HKZ4" s="168"/>
      <c r="HLA4" s="168"/>
      <c r="HLB4" s="168"/>
      <c r="HLC4" s="168"/>
      <c r="HLD4" s="168"/>
      <c r="HLE4" s="168"/>
      <c r="HLF4" s="168"/>
      <c r="HLG4" s="168"/>
      <c r="HLH4" s="168"/>
      <c r="HLI4" s="168"/>
      <c r="HLJ4" s="168"/>
      <c r="HLK4" s="168"/>
      <c r="HLL4" s="168"/>
      <c r="HLM4" s="168"/>
      <c r="HLN4" s="168"/>
      <c r="HLO4" s="168"/>
      <c r="HLP4" s="168"/>
      <c r="HLQ4" s="168"/>
      <c r="HLR4" s="168"/>
      <c r="HLS4" s="168"/>
      <c r="HLT4" s="168"/>
      <c r="HLU4" s="168"/>
      <c r="HLV4" s="168"/>
      <c r="HLW4" s="168"/>
      <c r="HLX4" s="168"/>
      <c r="HLY4" s="168"/>
      <c r="HLZ4" s="168"/>
      <c r="HMA4" s="168"/>
      <c r="HMB4" s="168"/>
      <c r="HMC4" s="168"/>
      <c r="HMD4" s="168"/>
      <c r="HME4" s="168"/>
      <c r="HMF4" s="168"/>
      <c r="HMG4" s="168"/>
      <c r="HMH4" s="168"/>
      <c r="HMI4" s="168"/>
      <c r="HMJ4" s="168"/>
      <c r="HMK4" s="168"/>
      <c r="HML4" s="168"/>
      <c r="HMM4" s="168"/>
      <c r="HMN4" s="168"/>
      <c r="HMO4" s="168"/>
      <c r="HMP4" s="168"/>
      <c r="HMQ4" s="168"/>
      <c r="HMR4" s="168"/>
      <c r="HMS4" s="168"/>
      <c r="HMT4" s="168"/>
      <c r="HMU4" s="168"/>
      <c r="HMV4" s="168"/>
      <c r="HMW4" s="168"/>
      <c r="HMX4" s="168"/>
      <c r="HMY4" s="168"/>
      <c r="HMZ4" s="168"/>
      <c r="HNA4" s="168"/>
      <c r="HNB4" s="168"/>
      <c r="HNC4" s="168"/>
      <c r="HND4" s="168"/>
      <c r="HNE4" s="168"/>
      <c r="HNF4" s="168"/>
      <c r="HNG4" s="168"/>
      <c r="HNH4" s="168"/>
      <c r="HNI4" s="168"/>
      <c r="HNJ4" s="168"/>
      <c r="HNK4" s="168"/>
      <c r="HNL4" s="168"/>
      <c r="HNM4" s="168"/>
      <c r="HNN4" s="168"/>
      <c r="HNO4" s="168"/>
      <c r="HNP4" s="168"/>
      <c r="HNQ4" s="168"/>
      <c r="HNR4" s="168"/>
      <c r="HNS4" s="168"/>
      <c r="HNT4" s="168"/>
      <c r="HNU4" s="168"/>
      <c r="HNV4" s="168"/>
      <c r="HNW4" s="168"/>
      <c r="HNX4" s="168"/>
      <c r="HNY4" s="168"/>
      <c r="HNZ4" s="168"/>
      <c r="HOA4" s="168"/>
      <c r="HOB4" s="168"/>
      <c r="HOC4" s="168"/>
      <c r="HOD4" s="168"/>
      <c r="HOE4" s="168"/>
      <c r="HOF4" s="168"/>
      <c r="HOG4" s="168"/>
      <c r="HOH4" s="168"/>
      <c r="HOI4" s="168"/>
      <c r="HOJ4" s="168"/>
      <c r="HOK4" s="168"/>
      <c r="HOL4" s="168"/>
      <c r="HOM4" s="168"/>
      <c r="HON4" s="168"/>
      <c r="HOO4" s="168"/>
      <c r="HOP4" s="168"/>
      <c r="HOQ4" s="168"/>
      <c r="HOR4" s="168"/>
      <c r="HOS4" s="168"/>
      <c r="HOT4" s="168"/>
      <c r="HOU4" s="168"/>
      <c r="HOV4" s="168"/>
      <c r="HOW4" s="168"/>
      <c r="HOX4" s="168"/>
      <c r="HOY4" s="168"/>
      <c r="HOZ4" s="168"/>
      <c r="HPA4" s="168"/>
      <c r="HPB4" s="168"/>
      <c r="HPC4" s="168"/>
      <c r="HPD4" s="168"/>
      <c r="HPE4" s="168"/>
      <c r="HPF4" s="168"/>
      <c r="HPG4" s="168"/>
      <c r="HPH4" s="168"/>
      <c r="HPI4" s="168"/>
      <c r="HPJ4" s="168"/>
      <c r="HPK4" s="168"/>
      <c r="HPL4" s="168"/>
      <c r="HPM4" s="168"/>
      <c r="HPN4" s="168"/>
      <c r="HPO4" s="168"/>
      <c r="HPP4" s="168"/>
      <c r="HPQ4" s="168"/>
      <c r="HPR4" s="168"/>
      <c r="HPS4" s="168"/>
      <c r="HPT4" s="168"/>
      <c r="HPU4" s="168"/>
      <c r="HPV4" s="168"/>
      <c r="HPW4" s="168"/>
      <c r="HPX4" s="168"/>
      <c r="HPY4" s="168"/>
      <c r="HPZ4" s="168"/>
      <c r="HQA4" s="168"/>
      <c r="HQB4" s="168"/>
      <c r="HQC4" s="168"/>
      <c r="HQD4" s="168"/>
      <c r="HQE4" s="168"/>
      <c r="HQF4" s="168"/>
      <c r="HQG4" s="168"/>
      <c r="HQH4" s="168"/>
      <c r="HQI4" s="168"/>
      <c r="HQJ4" s="168"/>
      <c r="HQK4" s="168"/>
      <c r="HQL4" s="168"/>
      <c r="HQM4" s="168"/>
      <c r="HQN4" s="168"/>
      <c r="HQO4" s="168"/>
      <c r="HQP4" s="168"/>
      <c r="HQQ4" s="168"/>
      <c r="HQR4" s="168"/>
      <c r="HQS4" s="168"/>
      <c r="HQT4" s="168"/>
      <c r="HQU4" s="168"/>
      <c r="HQV4" s="168"/>
      <c r="HQW4" s="168"/>
      <c r="HQX4" s="168"/>
      <c r="HQY4" s="168"/>
      <c r="HQZ4" s="168"/>
      <c r="HRA4" s="168"/>
      <c r="HRB4" s="168"/>
      <c r="HRC4" s="168"/>
      <c r="HRD4" s="168"/>
      <c r="HRE4" s="168"/>
      <c r="HRF4" s="168"/>
      <c r="HRG4" s="168"/>
      <c r="HRH4" s="168"/>
      <c r="HRI4" s="168"/>
      <c r="HRJ4" s="168"/>
      <c r="HRK4" s="168"/>
      <c r="HRL4" s="168"/>
      <c r="HRM4" s="168"/>
      <c r="HRN4" s="168"/>
      <c r="HRO4" s="168"/>
      <c r="HRP4" s="168"/>
      <c r="HRQ4" s="168"/>
      <c r="HRR4" s="168"/>
      <c r="HRS4" s="168"/>
      <c r="HRT4" s="168"/>
      <c r="HRU4" s="168"/>
      <c r="HRV4" s="168"/>
      <c r="HRW4" s="168"/>
      <c r="HRX4" s="168"/>
      <c r="HRY4" s="168"/>
      <c r="HRZ4" s="168"/>
      <c r="HSA4" s="168"/>
      <c r="HSB4" s="168"/>
      <c r="HSC4" s="168"/>
      <c r="HSD4" s="168"/>
      <c r="HSE4" s="168"/>
      <c r="HSF4" s="168"/>
      <c r="HSG4" s="168"/>
      <c r="HSH4" s="168"/>
      <c r="HSI4" s="168"/>
      <c r="HSJ4" s="168"/>
      <c r="HSK4" s="168"/>
      <c r="HSL4" s="168"/>
      <c r="HSM4" s="168"/>
      <c r="HSN4" s="168"/>
      <c r="HSO4" s="168"/>
      <c r="HSP4" s="168"/>
      <c r="HSQ4" s="168"/>
      <c r="HSR4" s="168"/>
      <c r="HSS4" s="168"/>
      <c r="HST4" s="168"/>
      <c r="HSU4" s="168"/>
      <c r="HSV4" s="168"/>
      <c r="HSW4" s="168"/>
      <c r="HSX4" s="168"/>
      <c r="HSY4" s="168"/>
      <c r="HSZ4" s="168"/>
      <c r="HTA4" s="168"/>
      <c r="HTB4" s="168"/>
      <c r="HTC4" s="168"/>
      <c r="HTD4" s="168"/>
      <c r="HTE4" s="168"/>
      <c r="HTF4" s="168"/>
      <c r="HTG4" s="168"/>
      <c r="HTH4" s="168"/>
      <c r="HTI4" s="168"/>
      <c r="HTJ4" s="168"/>
      <c r="HTK4" s="168"/>
      <c r="HTL4" s="168"/>
      <c r="HTM4" s="168"/>
      <c r="HTN4" s="168"/>
      <c r="HTO4" s="168"/>
      <c r="HTP4" s="168"/>
      <c r="HTQ4" s="168"/>
      <c r="HTR4" s="168"/>
      <c r="HTS4" s="168"/>
      <c r="HTT4" s="168"/>
      <c r="HTU4" s="168"/>
      <c r="HTV4" s="168"/>
      <c r="HTW4" s="168"/>
      <c r="HTX4" s="168"/>
      <c r="HTY4" s="168"/>
      <c r="HTZ4" s="168"/>
      <c r="HUA4" s="168"/>
      <c r="HUB4" s="168"/>
      <c r="HUC4" s="168"/>
      <c r="HUD4" s="168"/>
      <c r="HUE4" s="168"/>
      <c r="HUF4" s="168"/>
      <c r="HUG4" s="168"/>
      <c r="HUH4" s="168"/>
      <c r="HUI4" s="168"/>
      <c r="HUJ4" s="168"/>
      <c r="HUK4" s="168"/>
      <c r="HUL4" s="168"/>
      <c r="HUM4" s="168"/>
      <c r="HUN4" s="168"/>
      <c r="HUO4" s="168"/>
      <c r="HUP4" s="168"/>
      <c r="HUQ4" s="168"/>
      <c r="HUR4" s="168"/>
      <c r="HUS4" s="168"/>
      <c r="HUT4" s="168"/>
      <c r="HUU4" s="168"/>
      <c r="HUV4" s="168"/>
      <c r="HUW4" s="168"/>
      <c r="HUX4" s="168"/>
      <c r="HUY4" s="168"/>
      <c r="HUZ4" s="168"/>
      <c r="HVA4" s="168"/>
      <c r="HVB4" s="168"/>
      <c r="HVC4" s="168"/>
      <c r="HVD4" s="168"/>
      <c r="HVE4" s="168"/>
      <c r="HVF4" s="168"/>
      <c r="HVG4" s="168"/>
      <c r="HVH4" s="168"/>
      <c r="HVI4" s="168"/>
      <c r="HVJ4" s="168"/>
      <c r="HVK4" s="168"/>
      <c r="HVL4" s="168"/>
      <c r="HVM4" s="168"/>
      <c r="HVN4" s="168"/>
      <c r="HVO4" s="168"/>
      <c r="HVP4" s="168"/>
      <c r="HVQ4" s="168"/>
      <c r="HVR4" s="168"/>
      <c r="HVS4" s="168"/>
      <c r="HVT4" s="168"/>
      <c r="HVU4" s="168"/>
      <c r="HVV4" s="168"/>
      <c r="HVW4" s="168"/>
      <c r="HVX4" s="168"/>
      <c r="HVY4" s="168"/>
      <c r="HVZ4" s="168"/>
      <c r="HWA4" s="168"/>
      <c r="HWB4" s="168"/>
      <c r="HWC4" s="168"/>
      <c r="HWD4" s="168"/>
      <c r="HWE4" s="168"/>
      <c r="HWF4" s="168"/>
      <c r="HWG4" s="168"/>
      <c r="HWH4" s="168"/>
      <c r="HWI4" s="168"/>
      <c r="HWJ4" s="168"/>
      <c r="HWK4" s="168"/>
      <c r="HWL4" s="168"/>
      <c r="HWM4" s="168"/>
      <c r="HWN4" s="168"/>
      <c r="HWO4" s="168"/>
      <c r="HWP4" s="168"/>
      <c r="HWQ4" s="168"/>
      <c r="HWR4" s="168"/>
      <c r="HWS4" s="168"/>
      <c r="HWT4" s="168"/>
      <c r="HWU4" s="168"/>
      <c r="HWV4" s="168"/>
      <c r="HWW4" s="168"/>
      <c r="HWX4" s="168"/>
      <c r="HWY4" s="168"/>
      <c r="HWZ4" s="168"/>
      <c r="HXA4" s="168"/>
      <c r="HXB4" s="168"/>
      <c r="HXC4" s="168"/>
      <c r="HXD4" s="168"/>
      <c r="HXE4" s="168"/>
      <c r="HXF4" s="168"/>
      <c r="HXG4" s="168"/>
      <c r="HXH4" s="168"/>
      <c r="HXI4" s="168"/>
      <c r="HXJ4" s="168"/>
      <c r="HXK4" s="168"/>
      <c r="HXL4" s="168"/>
      <c r="HXM4" s="168"/>
      <c r="HXN4" s="168"/>
      <c r="HXO4" s="168"/>
      <c r="HXP4" s="168"/>
      <c r="HXQ4" s="168"/>
      <c r="HXR4" s="168"/>
      <c r="HXS4" s="168"/>
      <c r="HXT4" s="168"/>
      <c r="HXU4" s="168"/>
      <c r="HXV4" s="168"/>
      <c r="HXW4" s="168"/>
      <c r="HXX4" s="168"/>
      <c r="HXY4" s="168"/>
      <c r="HXZ4" s="168"/>
      <c r="HYA4" s="168"/>
      <c r="HYB4" s="168"/>
      <c r="HYC4" s="168"/>
      <c r="HYD4" s="168"/>
      <c r="HYE4" s="168"/>
      <c r="HYF4" s="168"/>
      <c r="HYG4" s="168"/>
      <c r="HYH4" s="168"/>
      <c r="HYI4" s="168"/>
      <c r="HYJ4" s="168"/>
      <c r="HYK4" s="168"/>
      <c r="HYL4" s="168"/>
      <c r="HYM4" s="168"/>
      <c r="HYN4" s="168"/>
      <c r="HYO4" s="168"/>
      <c r="HYP4" s="168"/>
      <c r="HYQ4" s="168"/>
      <c r="HYR4" s="168"/>
      <c r="HYS4" s="168"/>
      <c r="HYT4" s="168"/>
      <c r="HYU4" s="168"/>
      <c r="HYV4" s="168"/>
      <c r="HYW4" s="168"/>
      <c r="HYX4" s="168"/>
      <c r="HYY4" s="168"/>
      <c r="HYZ4" s="168"/>
      <c r="HZA4" s="168"/>
      <c r="HZB4" s="168"/>
      <c r="HZC4" s="168"/>
      <c r="HZD4" s="168"/>
      <c r="HZE4" s="168"/>
      <c r="HZF4" s="168"/>
      <c r="HZG4" s="168"/>
      <c r="HZH4" s="168"/>
      <c r="HZI4" s="168"/>
      <c r="HZJ4" s="168"/>
      <c r="HZK4" s="168"/>
      <c r="HZL4" s="168"/>
      <c r="HZM4" s="168"/>
      <c r="HZN4" s="168"/>
      <c r="HZO4" s="168"/>
      <c r="HZP4" s="168"/>
      <c r="HZQ4" s="168"/>
      <c r="HZR4" s="168"/>
      <c r="HZS4" s="168"/>
      <c r="HZT4" s="168"/>
      <c r="HZU4" s="168"/>
      <c r="HZV4" s="168"/>
      <c r="HZW4" s="168"/>
      <c r="HZX4" s="168"/>
      <c r="HZY4" s="168"/>
      <c r="HZZ4" s="168"/>
      <c r="IAA4" s="168"/>
      <c r="IAB4" s="168"/>
      <c r="IAC4" s="168"/>
      <c r="IAD4" s="168"/>
      <c r="IAE4" s="168"/>
      <c r="IAF4" s="168"/>
      <c r="IAG4" s="168"/>
      <c r="IAH4" s="168"/>
      <c r="IAI4" s="168"/>
      <c r="IAJ4" s="168"/>
      <c r="IAK4" s="168"/>
      <c r="IAL4" s="168"/>
      <c r="IAM4" s="168"/>
      <c r="IAN4" s="168"/>
      <c r="IAO4" s="168"/>
      <c r="IAP4" s="168"/>
      <c r="IAQ4" s="168"/>
      <c r="IAR4" s="168"/>
      <c r="IAS4" s="168"/>
      <c r="IAT4" s="168"/>
      <c r="IAU4" s="168"/>
      <c r="IAV4" s="168"/>
      <c r="IAW4" s="168"/>
      <c r="IAX4" s="168"/>
      <c r="IAY4" s="168"/>
      <c r="IAZ4" s="168"/>
      <c r="IBA4" s="168"/>
      <c r="IBB4" s="168"/>
      <c r="IBC4" s="168"/>
      <c r="IBD4" s="168"/>
      <c r="IBE4" s="168"/>
      <c r="IBF4" s="168"/>
      <c r="IBG4" s="168"/>
      <c r="IBH4" s="168"/>
      <c r="IBI4" s="168"/>
      <c r="IBJ4" s="168"/>
      <c r="IBK4" s="168"/>
      <c r="IBL4" s="168"/>
      <c r="IBM4" s="168"/>
      <c r="IBN4" s="168"/>
      <c r="IBO4" s="168"/>
      <c r="IBP4" s="168"/>
      <c r="IBQ4" s="168"/>
      <c r="IBR4" s="168"/>
      <c r="IBS4" s="168"/>
      <c r="IBT4" s="168"/>
      <c r="IBU4" s="168"/>
      <c r="IBV4" s="168"/>
      <c r="IBW4" s="168"/>
      <c r="IBX4" s="168"/>
      <c r="IBY4" s="168"/>
      <c r="IBZ4" s="168"/>
      <c r="ICA4" s="168"/>
      <c r="ICB4" s="168"/>
      <c r="ICC4" s="168"/>
      <c r="ICD4" s="168"/>
      <c r="ICE4" s="168"/>
      <c r="ICF4" s="168"/>
      <c r="ICG4" s="168"/>
      <c r="ICH4" s="168"/>
      <c r="ICI4" s="168"/>
      <c r="ICJ4" s="168"/>
      <c r="ICK4" s="168"/>
      <c r="ICL4" s="168"/>
      <c r="ICM4" s="168"/>
      <c r="ICN4" s="168"/>
      <c r="ICO4" s="168"/>
      <c r="ICP4" s="168"/>
      <c r="ICQ4" s="168"/>
      <c r="ICR4" s="168"/>
      <c r="ICS4" s="168"/>
      <c r="ICT4" s="168"/>
      <c r="ICU4" s="168"/>
      <c r="ICV4" s="168"/>
      <c r="ICW4" s="168"/>
      <c r="ICX4" s="168"/>
      <c r="ICY4" s="168"/>
      <c r="ICZ4" s="168"/>
      <c r="IDA4" s="168"/>
      <c r="IDB4" s="168"/>
      <c r="IDC4" s="168"/>
      <c r="IDD4" s="168"/>
      <c r="IDE4" s="168"/>
      <c r="IDF4" s="168"/>
      <c r="IDG4" s="168"/>
      <c r="IDH4" s="168"/>
      <c r="IDI4" s="168"/>
      <c r="IDJ4" s="168"/>
      <c r="IDK4" s="168"/>
      <c r="IDL4" s="168"/>
      <c r="IDM4" s="168"/>
      <c r="IDN4" s="168"/>
      <c r="IDO4" s="168"/>
      <c r="IDP4" s="168"/>
      <c r="IDQ4" s="168"/>
      <c r="IDR4" s="168"/>
      <c r="IDS4" s="168"/>
      <c r="IDT4" s="168"/>
      <c r="IDU4" s="168"/>
      <c r="IDV4" s="168"/>
      <c r="IDW4" s="168"/>
      <c r="IDX4" s="168"/>
      <c r="IDY4" s="168"/>
      <c r="IDZ4" s="168"/>
      <c r="IEA4" s="168"/>
      <c r="IEB4" s="168"/>
      <c r="IEC4" s="168"/>
      <c r="IED4" s="168"/>
      <c r="IEE4" s="168"/>
      <c r="IEF4" s="168"/>
      <c r="IEG4" s="168"/>
      <c r="IEH4" s="168"/>
      <c r="IEI4" s="168"/>
      <c r="IEJ4" s="168"/>
      <c r="IEK4" s="168"/>
      <c r="IEL4" s="168"/>
      <c r="IEM4" s="168"/>
      <c r="IEN4" s="168"/>
      <c r="IEO4" s="168"/>
      <c r="IEP4" s="168"/>
      <c r="IEQ4" s="168"/>
      <c r="IER4" s="168"/>
      <c r="IES4" s="168"/>
      <c r="IET4" s="168"/>
      <c r="IEU4" s="168"/>
      <c r="IEV4" s="168"/>
      <c r="IEW4" s="168"/>
      <c r="IEX4" s="168"/>
      <c r="IEY4" s="168"/>
      <c r="IEZ4" s="168"/>
      <c r="IFA4" s="168"/>
      <c r="IFB4" s="168"/>
      <c r="IFC4" s="168"/>
      <c r="IFD4" s="168"/>
      <c r="IFE4" s="168"/>
      <c r="IFF4" s="168"/>
      <c r="IFG4" s="168"/>
      <c r="IFH4" s="168"/>
      <c r="IFI4" s="168"/>
      <c r="IFJ4" s="168"/>
      <c r="IFK4" s="168"/>
      <c r="IFL4" s="168"/>
      <c r="IFM4" s="168"/>
      <c r="IFN4" s="168"/>
      <c r="IFO4" s="168"/>
      <c r="IFP4" s="168"/>
      <c r="IFQ4" s="168"/>
      <c r="IFR4" s="168"/>
      <c r="IFS4" s="168"/>
      <c r="IFT4" s="168"/>
      <c r="IFU4" s="168"/>
      <c r="IFV4" s="168"/>
      <c r="IFW4" s="168"/>
      <c r="IFX4" s="168"/>
      <c r="IFY4" s="168"/>
      <c r="IFZ4" s="168"/>
      <c r="IGA4" s="168"/>
      <c r="IGB4" s="168"/>
      <c r="IGC4" s="168"/>
      <c r="IGD4" s="168"/>
      <c r="IGE4" s="168"/>
      <c r="IGF4" s="168"/>
      <c r="IGG4" s="168"/>
      <c r="IGH4" s="168"/>
      <c r="IGI4" s="168"/>
      <c r="IGJ4" s="168"/>
      <c r="IGK4" s="168"/>
      <c r="IGL4" s="168"/>
      <c r="IGM4" s="168"/>
      <c r="IGN4" s="168"/>
      <c r="IGO4" s="168"/>
      <c r="IGP4" s="168"/>
      <c r="IGQ4" s="168"/>
      <c r="IGR4" s="168"/>
      <c r="IGS4" s="168"/>
      <c r="IGT4" s="168"/>
      <c r="IGU4" s="168"/>
      <c r="IGV4" s="168"/>
      <c r="IGW4" s="168"/>
      <c r="IGX4" s="168"/>
      <c r="IGY4" s="168"/>
      <c r="IGZ4" s="168"/>
      <c r="IHA4" s="168"/>
      <c r="IHB4" s="168"/>
      <c r="IHC4" s="168"/>
      <c r="IHD4" s="168"/>
      <c r="IHE4" s="168"/>
      <c r="IHF4" s="168"/>
      <c r="IHG4" s="168"/>
      <c r="IHH4" s="168"/>
      <c r="IHI4" s="168"/>
      <c r="IHJ4" s="168"/>
      <c r="IHK4" s="168"/>
      <c r="IHL4" s="168"/>
      <c r="IHM4" s="168"/>
      <c r="IHN4" s="168"/>
      <c r="IHO4" s="168"/>
      <c r="IHP4" s="168"/>
      <c r="IHQ4" s="168"/>
      <c r="IHR4" s="168"/>
      <c r="IHS4" s="168"/>
      <c r="IHT4" s="168"/>
      <c r="IHU4" s="168"/>
      <c r="IHV4" s="168"/>
      <c r="IHW4" s="168"/>
      <c r="IHX4" s="168"/>
      <c r="IHY4" s="168"/>
      <c r="IHZ4" s="168"/>
      <c r="IIA4" s="168"/>
      <c r="IIB4" s="168"/>
      <c r="IIC4" s="168"/>
      <c r="IID4" s="168"/>
      <c r="IIE4" s="168"/>
      <c r="IIF4" s="168"/>
      <c r="IIG4" s="168"/>
      <c r="IIH4" s="168"/>
      <c r="III4" s="168"/>
      <c r="IIJ4" s="168"/>
      <c r="IIK4" s="168"/>
      <c r="IIL4" s="168"/>
      <c r="IIM4" s="168"/>
      <c r="IIN4" s="168"/>
      <c r="IIO4" s="168"/>
      <c r="IIP4" s="168"/>
      <c r="IIQ4" s="168"/>
      <c r="IIR4" s="168"/>
      <c r="IIS4" s="168"/>
      <c r="IIT4" s="168"/>
      <c r="IIU4" s="168"/>
      <c r="IIV4" s="168"/>
      <c r="IIW4" s="168"/>
      <c r="IIX4" s="168"/>
      <c r="IIY4" s="168"/>
      <c r="IIZ4" s="168"/>
      <c r="IJA4" s="168"/>
      <c r="IJB4" s="168"/>
      <c r="IJC4" s="168"/>
      <c r="IJD4" s="168"/>
      <c r="IJE4" s="168"/>
      <c r="IJF4" s="168"/>
      <c r="IJG4" s="168"/>
      <c r="IJH4" s="168"/>
      <c r="IJI4" s="168"/>
      <c r="IJJ4" s="168"/>
      <c r="IJK4" s="168"/>
      <c r="IJL4" s="168"/>
      <c r="IJM4" s="168"/>
      <c r="IJN4" s="168"/>
      <c r="IJO4" s="168"/>
      <c r="IJP4" s="168"/>
      <c r="IJQ4" s="168"/>
      <c r="IJR4" s="168"/>
      <c r="IJS4" s="168"/>
      <c r="IJT4" s="168"/>
      <c r="IJU4" s="168"/>
      <c r="IJV4" s="168"/>
      <c r="IJW4" s="168"/>
      <c r="IJX4" s="168"/>
      <c r="IJY4" s="168"/>
      <c r="IJZ4" s="168"/>
      <c r="IKA4" s="168"/>
      <c r="IKB4" s="168"/>
      <c r="IKC4" s="168"/>
      <c r="IKD4" s="168"/>
      <c r="IKE4" s="168"/>
      <c r="IKF4" s="168"/>
      <c r="IKG4" s="168"/>
      <c r="IKH4" s="168"/>
      <c r="IKI4" s="168"/>
      <c r="IKJ4" s="168"/>
      <c r="IKK4" s="168"/>
      <c r="IKL4" s="168"/>
      <c r="IKM4" s="168"/>
      <c r="IKN4" s="168"/>
      <c r="IKO4" s="168"/>
      <c r="IKP4" s="168"/>
      <c r="IKQ4" s="168"/>
      <c r="IKR4" s="168"/>
      <c r="IKS4" s="168"/>
      <c r="IKT4" s="168"/>
      <c r="IKU4" s="168"/>
      <c r="IKV4" s="168"/>
      <c r="IKW4" s="168"/>
      <c r="IKX4" s="168"/>
      <c r="IKY4" s="168"/>
      <c r="IKZ4" s="168"/>
      <c r="ILA4" s="168"/>
      <c r="ILB4" s="168"/>
      <c r="ILC4" s="168"/>
      <c r="ILD4" s="168"/>
      <c r="ILE4" s="168"/>
      <c r="ILF4" s="168"/>
      <c r="ILG4" s="168"/>
      <c r="ILH4" s="168"/>
      <c r="ILI4" s="168"/>
      <c r="ILJ4" s="168"/>
      <c r="ILK4" s="168"/>
      <c r="ILL4" s="168"/>
      <c r="ILM4" s="168"/>
      <c r="ILN4" s="168"/>
      <c r="ILO4" s="168"/>
      <c r="ILP4" s="168"/>
      <c r="ILQ4" s="168"/>
      <c r="ILR4" s="168"/>
      <c r="ILS4" s="168"/>
      <c r="ILT4" s="168"/>
      <c r="ILU4" s="168"/>
      <c r="ILV4" s="168"/>
      <c r="ILW4" s="168"/>
      <c r="ILX4" s="168"/>
      <c r="ILY4" s="168"/>
      <c r="ILZ4" s="168"/>
      <c r="IMA4" s="168"/>
      <c r="IMB4" s="168"/>
      <c r="IMC4" s="168"/>
      <c r="IMD4" s="168"/>
      <c r="IME4" s="168"/>
      <c r="IMF4" s="168"/>
      <c r="IMG4" s="168"/>
      <c r="IMH4" s="168"/>
      <c r="IMI4" s="168"/>
      <c r="IMJ4" s="168"/>
      <c r="IMK4" s="168"/>
      <c r="IML4" s="168"/>
      <c r="IMM4" s="168"/>
      <c r="IMN4" s="168"/>
      <c r="IMO4" s="168"/>
      <c r="IMP4" s="168"/>
      <c r="IMQ4" s="168"/>
      <c r="IMR4" s="168"/>
      <c r="IMS4" s="168"/>
      <c r="IMT4" s="168"/>
      <c r="IMU4" s="168"/>
      <c r="IMV4" s="168"/>
      <c r="IMW4" s="168"/>
      <c r="IMX4" s="168"/>
      <c r="IMY4" s="168"/>
      <c r="IMZ4" s="168"/>
      <c r="INA4" s="168"/>
      <c r="INB4" s="168"/>
      <c r="INC4" s="168"/>
      <c r="IND4" s="168"/>
      <c r="INE4" s="168"/>
      <c r="INF4" s="168"/>
      <c r="ING4" s="168"/>
      <c r="INH4" s="168"/>
      <c r="INI4" s="168"/>
      <c r="INJ4" s="168"/>
      <c r="INK4" s="168"/>
      <c r="INL4" s="168"/>
      <c r="INM4" s="168"/>
      <c r="INN4" s="168"/>
      <c r="INO4" s="168"/>
      <c r="INP4" s="168"/>
      <c r="INQ4" s="168"/>
      <c r="INR4" s="168"/>
      <c r="INS4" s="168"/>
      <c r="INT4" s="168"/>
      <c r="INU4" s="168"/>
      <c r="INV4" s="168"/>
      <c r="INW4" s="168"/>
      <c r="INX4" s="168"/>
      <c r="INY4" s="168"/>
      <c r="INZ4" s="168"/>
      <c r="IOA4" s="168"/>
      <c r="IOB4" s="168"/>
      <c r="IOC4" s="168"/>
      <c r="IOD4" s="168"/>
      <c r="IOE4" s="168"/>
      <c r="IOF4" s="168"/>
      <c r="IOG4" s="168"/>
      <c r="IOH4" s="168"/>
      <c r="IOI4" s="168"/>
      <c r="IOJ4" s="168"/>
      <c r="IOK4" s="168"/>
      <c r="IOL4" s="168"/>
      <c r="IOM4" s="168"/>
      <c r="ION4" s="168"/>
      <c r="IOO4" s="168"/>
      <c r="IOP4" s="168"/>
      <c r="IOQ4" s="168"/>
      <c r="IOR4" s="168"/>
      <c r="IOS4" s="168"/>
      <c r="IOT4" s="168"/>
      <c r="IOU4" s="168"/>
      <c r="IOV4" s="168"/>
      <c r="IOW4" s="168"/>
      <c r="IOX4" s="168"/>
      <c r="IOY4" s="168"/>
      <c r="IOZ4" s="168"/>
      <c r="IPA4" s="168"/>
      <c r="IPB4" s="168"/>
      <c r="IPC4" s="168"/>
      <c r="IPD4" s="168"/>
      <c r="IPE4" s="168"/>
      <c r="IPF4" s="168"/>
      <c r="IPG4" s="168"/>
      <c r="IPH4" s="168"/>
      <c r="IPI4" s="168"/>
      <c r="IPJ4" s="168"/>
      <c r="IPK4" s="168"/>
      <c r="IPL4" s="168"/>
      <c r="IPM4" s="168"/>
      <c r="IPN4" s="168"/>
      <c r="IPO4" s="168"/>
      <c r="IPP4" s="168"/>
      <c r="IPQ4" s="168"/>
      <c r="IPR4" s="168"/>
      <c r="IPS4" s="168"/>
      <c r="IPT4" s="168"/>
      <c r="IPU4" s="168"/>
      <c r="IPV4" s="168"/>
      <c r="IPW4" s="168"/>
      <c r="IPX4" s="168"/>
      <c r="IPY4" s="168"/>
      <c r="IPZ4" s="168"/>
      <c r="IQA4" s="168"/>
      <c r="IQB4" s="168"/>
      <c r="IQC4" s="168"/>
      <c r="IQD4" s="168"/>
      <c r="IQE4" s="168"/>
      <c r="IQF4" s="168"/>
      <c r="IQG4" s="168"/>
      <c r="IQH4" s="168"/>
      <c r="IQI4" s="168"/>
      <c r="IQJ4" s="168"/>
      <c r="IQK4" s="168"/>
      <c r="IQL4" s="168"/>
      <c r="IQM4" s="168"/>
      <c r="IQN4" s="168"/>
      <c r="IQO4" s="168"/>
      <c r="IQP4" s="168"/>
      <c r="IQQ4" s="168"/>
      <c r="IQR4" s="168"/>
      <c r="IQS4" s="168"/>
      <c r="IQT4" s="168"/>
      <c r="IQU4" s="168"/>
      <c r="IQV4" s="168"/>
      <c r="IQW4" s="168"/>
      <c r="IQX4" s="168"/>
      <c r="IQY4" s="168"/>
      <c r="IQZ4" s="168"/>
      <c r="IRA4" s="168"/>
      <c r="IRB4" s="168"/>
      <c r="IRC4" s="168"/>
      <c r="IRD4" s="168"/>
      <c r="IRE4" s="168"/>
      <c r="IRF4" s="168"/>
      <c r="IRG4" s="168"/>
      <c r="IRH4" s="168"/>
      <c r="IRI4" s="168"/>
      <c r="IRJ4" s="168"/>
      <c r="IRK4" s="168"/>
      <c r="IRL4" s="168"/>
      <c r="IRM4" s="168"/>
      <c r="IRN4" s="168"/>
      <c r="IRO4" s="168"/>
      <c r="IRP4" s="168"/>
      <c r="IRQ4" s="168"/>
      <c r="IRR4" s="168"/>
      <c r="IRS4" s="168"/>
      <c r="IRT4" s="168"/>
      <c r="IRU4" s="168"/>
      <c r="IRV4" s="168"/>
      <c r="IRW4" s="168"/>
      <c r="IRX4" s="168"/>
      <c r="IRY4" s="168"/>
      <c r="IRZ4" s="168"/>
      <c r="ISA4" s="168"/>
      <c r="ISB4" s="168"/>
      <c r="ISC4" s="168"/>
      <c r="ISD4" s="168"/>
      <c r="ISE4" s="168"/>
      <c r="ISF4" s="168"/>
      <c r="ISG4" s="168"/>
      <c r="ISH4" s="168"/>
      <c r="ISI4" s="168"/>
      <c r="ISJ4" s="168"/>
      <c r="ISK4" s="168"/>
      <c r="ISL4" s="168"/>
      <c r="ISM4" s="168"/>
      <c r="ISN4" s="168"/>
      <c r="ISO4" s="168"/>
      <c r="ISP4" s="168"/>
      <c r="ISQ4" s="168"/>
      <c r="ISR4" s="168"/>
      <c r="ISS4" s="168"/>
      <c r="IST4" s="168"/>
      <c r="ISU4" s="168"/>
      <c r="ISV4" s="168"/>
      <c r="ISW4" s="168"/>
      <c r="ISX4" s="168"/>
      <c r="ISY4" s="168"/>
      <c r="ISZ4" s="168"/>
      <c r="ITA4" s="168"/>
      <c r="ITB4" s="168"/>
      <c r="ITC4" s="168"/>
      <c r="ITD4" s="168"/>
      <c r="ITE4" s="168"/>
      <c r="ITF4" s="168"/>
      <c r="ITG4" s="168"/>
      <c r="ITH4" s="168"/>
      <c r="ITI4" s="168"/>
      <c r="ITJ4" s="168"/>
      <c r="ITK4" s="168"/>
      <c r="ITL4" s="168"/>
      <c r="ITM4" s="168"/>
      <c r="ITN4" s="168"/>
      <c r="ITO4" s="168"/>
      <c r="ITP4" s="168"/>
      <c r="ITQ4" s="168"/>
      <c r="ITR4" s="168"/>
      <c r="ITS4" s="168"/>
      <c r="ITT4" s="168"/>
      <c r="ITU4" s="168"/>
      <c r="ITV4" s="168"/>
      <c r="ITW4" s="168"/>
      <c r="ITX4" s="168"/>
      <c r="ITY4" s="168"/>
      <c r="ITZ4" s="168"/>
      <c r="IUA4" s="168"/>
      <c r="IUB4" s="168"/>
      <c r="IUC4" s="168"/>
      <c r="IUD4" s="168"/>
      <c r="IUE4" s="168"/>
      <c r="IUF4" s="168"/>
      <c r="IUG4" s="168"/>
      <c r="IUH4" s="168"/>
      <c r="IUI4" s="168"/>
      <c r="IUJ4" s="168"/>
      <c r="IUK4" s="168"/>
      <c r="IUL4" s="168"/>
      <c r="IUM4" s="168"/>
      <c r="IUN4" s="168"/>
      <c r="IUO4" s="168"/>
      <c r="IUP4" s="168"/>
      <c r="IUQ4" s="168"/>
      <c r="IUR4" s="168"/>
      <c r="IUS4" s="168"/>
      <c r="IUT4" s="168"/>
      <c r="IUU4" s="168"/>
      <c r="IUV4" s="168"/>
      <c r="IUW4" s="168"/>
      <c r="IUX4" s="168"/>
      <c r="IUY4" s="168"/>
      <c r="IUZ4" s="168"/>
      <c r="IVA4" s="168"/>
      <c r="IVB4" s="168"/>
      <c r="IVC4" s="168"/>
      <c r="IVD4" s="168"/>
      <c r="IVE4" s="168"/>
      <c r="IVF4" s="168"/>
      <c r="IVG4" s="168"/>
      <c r="IVH4" s="168"/>
      <c r="IVI4" s="168"/>
      <c r="IVJ4" s="168"/>
      <c r="IVK4" s="168"/>
      <c r="IVL4" s="168"/>
      <c r="IVM4" s="168"/>
      <c r="IVN4" s="168"/>
      <c r="IVO4" s="168"/>
      <c r="IVP4" s="168"/>
      <c r="IVQ4" s="168"/>
      <c r="IVR4" s="168"/>
      <c r="IVS4" s="168"/>
      <c r="IVT4" s="168"/>
      <c r="IVU4" s="168"/>
      <c r="IVV4" s="168"/>
      <c r="IVW4" s="168"/>
      <c r="IVX4" s="168"/>
      <c r="IVY4" s="168"/>
      <c r="IVZ4" s="168"/>
      <c r="IWA4" s="168"/>
      <c r="IWB4" s="168"/>
      <c r="IWC4" s="168"/>
      <c r="IWD4" s="168"/>
      <c r="IWE4" s="168"/>
      <c r="IWF4" s="168"/>
      <c r="IWG4" s="168"/>
      <c r="IWH4" s="168"/>
      <c r="IWI4" s="168"/>
      <c r="IWJ4" s="168"/>
      <c r="IWK4" s="168"/>
      <c r="IWL4" s="168"/>
      <c r="IWM4" s="168"/>
      <c r="IWN4" s="168"/>
      <c r="IWO4" s="168"/>
      <c r="IWP4" s="168"/>
      <c r="IWQ4" s="168"/>
      <c r="IWR4" s="168"/>
      <c r="IWS4" s="168"/>
      <c r="IWT4" s="168"/>
      <c r="IWU4" s="168"/>
      <c r="IWV4" s="168"/>
      <c r="IWW4" s="168"/>
      <c r="IWX4" s="168"/>
      <c r="IWY4" s="168"/>
      <c r="IWZ4" s="168"/>
      <c r="IXA4" s="168"/>
      <c r="IXB4" s="168"/>
      <c r="IXC4" s="168"/>
      <c r="IXD4" s="168"/>
      <c r="IXE4" s="168"/>
      <c r="IXF4" s="168"/>
      <c r="IXG4" s="168"/>
      <c r="IXH4" s="168"/>
      <c r="IXI4" s="168"/>
      <c r="IXJ4" s="168"/>
      <c r="IXK4" s="168"/>
      <c r="IXL4" s="168"/>
      <c r="IXM4" s="168"/>
      <c r="IXN4" s="168"/>
      <c r="IXO4" s="168"/>
      <c r="IXP4" s="168"/>
      <c r="IXQ4" s="168"/>
      <c r="IXR4" s="168"/>
      <c r="IXS4" s="168"/>
      <c r="IXT4" s="168"/>
      <c r="IXU4" s="168"/>
      <c r="IXV4" s="168"/>
      <c r="IXW4" s="168"/>
      <c r="IXX4" s="168"/>
      <c r="IXY4" s="168"/>
      <c r="IXZ4" s="168"/>
      <c r="IYA4" s="168"/>
      <c r="IYB4" s="168"/>
      <c r="IYC4" s="168"/>
      <c r="IYD4" s="168"/>
      <c r="IYE4" s="168"/>
      <c r="IYF4" s="168"/>
      <c r="IYG4" s="168"/>
      <c r="IYH4" s="168"/>
      <c r="IYI4" s="168"/>
      <c r="IYJ4" s="168"/>
      <c r="IYK4" s="168"/>
      <c r="IYL4" s="168"/>
      <c r="IYM4" s="168"/>
      <c r="IYN4" s="168"/>
      <c r="IYO4" s="168"/>
      <c r="IYP4" s="168"/>
      <c r="IYQ4" s="168"/>
      <c r="IYR4" s="168"/>
      <c r="IYS4" s="168"/>
      <c r="IYT4" s="168"/>
      <c r="IYU4" s="168"/>
      <c r="IYV4" s="168"/>
      <c r="IYW4" s="168"/>
      <c r="IYX4" s="168"/>
      <c r="IYY4" s="168"/>
      <c r="IYZ4" s="168"/>
      <c r="IZA4" s="168"/>
      <c r="IZB4" s="168"/>
      <c r="IZC4" s="168"/>
      <c r="IZD4" s="168"/>
      <c r="IZE4" s="168"/>
      <c r="IZF4" s="168"/>
      <c r="IZG4" s="168"/>
      <c r="IZH4" s="168"/>
      <c r="IZI4" s="168"/>
      <c r="IZJ4" s="168"/>
      <c r="IZK4" s="168"/>
      <c r="IZL4" s="168"/>
      <c r="IZM4" s="168"/>
      <c r="IZN4" s="168"/>
      <c r="IZO4" s="168"/>
      <c r="IZP4" s="168"/>
      <c r="IZQ4" s="168"/>
      <c r="IZR4" s="168"/>
      <c r="IZS4" s="168"/>
      <c r="IZT4" s="168"/>
      <c r="IZU4" s="168"/>
      <c r="IZV4" s="168"/>
      <c r="IZW4" s="168"/>
      <c r="IZX4" s="168"/>
      <c r="IZY4" s="168"/>
      <c r="IZZ4" s="168"/>
      <c r="JAA4" s="168"/>
      <c r="JAB4" s="168"/>
      <c r="JAC4" s="168"/>
      <c r="JAD4" s="168"/>
      <c r="JAE4" s="168"/>
      <c r="JAF4" s="168"/>
      <c r="JAG4" s="168"/>
      <c r="JAH4" s="168"/>
      <c r="JAI4" s="168"/>
      <c r="JAJ4" s="168"/>
      <c r="JAK4" s="168"/>
      <c r="JAL4" s="168"/>
      <c r="JAM4" s="168"/>
      <c r="JAN4" s="168"/>
      <c r="JAO4" s="168"/>
      <c r="JAP4" s="168"/>
      <c r="JAQ4" s="168"/>
      <c r="JAR4" s="168"/>
      <c r="JAS4" s="168"/>
      <c r="JAT4" s="168"/>
      <c r="JAU4" s="168"/>
      <c r="JAV4" s="168"/>
      <c r="JAW4" s="168"/>
      <c r="JAX4" s="168"/>
      <c r="JAY4" s="168"/>
      <c r="JAZ4" s="168"/>
      <c r="JBA4" s="168"/>
      <c r="JBB4" s="168"/>
      <c r="JBC4" s="168"/>
      <c r="JBD4" s="168"/>
      <c r="JBE4" s="168"/>
      <c r="JBF4" s="168"/>
      <c r="JBG4" s="168"/>
      <c r="JBH4" s="168"/>
      <c r="JBI4" s="168"/>
      <c r="JBJ4" s="168"/>
      <c r="JBK4" s="168"/>
      <c r="JBL4" s="168"/>
      <c r="JBM4" s="168"/>
      <c r="JBN4" s="168"/>
      <c r="JBO4" s="168"/>
      <c r="JBP4" s="168"/>
      <c r="JBQ4" s="168"/>
      <c r="JBR4" s="168"/>
      <c r="JBS4" s="168"/>
      <c r="JBT4" s="168"/>
      <c r="JBU4" s="168"/>
      <c r="JBV4" s="168"/>
      <c r="JBW4" s="168"/>
      <c r="JBX4" s="168"/>
      <c r="JBY4" s="168"/>
      <c r="JBZ4" s="168"/>
      <c r="JCA4" s="168"/>
      <c r="JCB4" s="168"/>
      <c r="JCC4" s="168"/>
      <c r="JCD4" s="168"/>
      <c r="JCE4" s="168"/>
      <c r="JCF4" s="168"/>
      <c r="JCG4" s="168"/>
      <c r="JCH4" s="168"/>
      <c r="JCI4" s="168"/>
      <c r="JCJ4" s="168"/>
      <c r="JCK4" s="168"/>
      <c r="JCL4" s="168"/>
      <c r="JCM4" s="168"/>
      <c r="JCN4" s="168"/>
      <c r="JCO4" s="168"/>
      <c r="JCP4" s="168"/>
      <c r="JCQ4" s="168"/>
      <c r="JCR4" s="168"/>
      <c r="JCS4" s="168"/>
      <c r="JCT4" s="168"/>
      <c r="JCU4" s="168"/>
      <c r="JCV4" s="168"/>
      <c r="JCW4" s="168"/>
      <c r="JCX4" s="168"/>
      <c r="JCY4" s="168"/>
      <c r="JCZ4" s="168"/>
      <c r="JDA4" s="168"/>
      <c r="JDB4" s="168"/>
      <c r="JDC4" s="168"/>
      <c r="JDD4" s="168"/>
      <c r="JDE4" s="168"/>
      <c r="JDF4" s="168"/>
      <c r="JDG4" s="168"/>
      <c r="JDH4" s="168"/>
      <c r="JDI4" s="168"/>
      <c r="JDJ4" s="168"/>
      <c r="JDK4" s="168"/>
      <c r="JDL4" s="168"/>
      <c r="JDM4" s="168"/>
      <c r="JDN4" s="168"/>
      <c r="JDO4" s="168"/>
      <c r="JDP4" s="168"/>
      <c r="JDQ4" s="168"/>
      <c r="JDR4" s="168"/>
      <c r="JDS4" s="168"/>
      <c r="JDT4" s="168"/>
      <c r="JDU4" s="168"/>
      <c r="JDV4" s="168"/>
      <c r="JDW4" s="168"/>
      <c r="JDX4" s="168"/>
      <c r="JDY4" s="168"/>
      <c r="JDZ4" s="168"/>
      <c r="JEA4" s="168"/>
      <c r="JEB4" s="168"/>
      <c r="JEC4" s="168"/>
      <c r="JED4" s="168"/>
      <c r="JEE4" s="168"/>
      <c r="JEF4" s="168"/>
      <c r="JEG4" s="168"/>
      <c r="JEH4" s="168"/>
      <c r="JEI4" s="168"/>
      <c r="JEJ4" s="168"/>
      <c r="JEK4" s="168"/>
      <c r="JEL4" s="168"/>
      <c r="JEM4" s="168"/>
      <c r="JEN4" s="168"/>
      <c r="JEO4" s="168"/>
      <c r="JEP4" s="168"/>
      <c r="JEQ4" s="168"/>
      <c r="JER4" s="168"/>
      <c r="JES4" s="168"/>
      <c r="JET4" s="168"/>
      <c r="JEU4" s="168"/>
      <c r="JEV4" s="168"/>
      <c r="JEW4" s="168"/>
      <c r="JEX4" s="168"/>
      <c r="JEY4" s="168"/>
      <c r="JEZ4" s="168"/>
      <c r="JFA4" s="168"/>
      <c r="JFB4" s="168"/>
      <c r="JFC4" s="168"/>
      <c r="JFD4" s="168"/>
      <c r="JFE4" s="168"/>
      <c r="JFF4" s="168"/>
      <c r="JFG4" s="168"/>
      <c r="JFH4" s="168"/>
      <c r="JFI4" s="168"/>
      <c r="JFJ4" s="168"/>
      <c r="JFK4" s="168"/>
      <c r="JFL4" s="168"/>
      <c r="JFM4" s="168"/>
      <c r="JFN4" s="168"/>
      <c r="JFO4" s="168"/>
      <c r="JFP4" s="168"/>
      <c r="JFQ4" s="168"/>
      <c r="JFR4" s="168"/>
      <c r="JFS4" s="168"/>
      <c r="JFT4" s="168"/>
      <c r="JFU4" s="168"/>
      <c r="JFV4" s="168"/>
      <c r="JFW4" s="168"/>
      <c r="JFX4" s="168"/>
      <c r="JFY4" s="168"/>
      <c r="JFZ4" s="168"/>
      <c r="JGA4" s="168"/>
      <c r="JGB4" s="168"/>
      <c r="JGC4" s="168"/>
      <c r="JGD4" s="168"/>
      <c r="JGE4" s="168"/>
      <c r="JGF4" s="168"/>
      <c r="JGG4" s="168"/>
      <c r="JGH4" s="168"/>
      <c r="JGI4" s="168"/>
      <c r="JGJ4" s="168"/>
      <c r="JGK4" s="168"/>
      <c r="JGL4" s="168"/>
      <c r="JGM4" s="168"/>
      <c r="JGN4" s="168"/>
      <c r="JGO4" s="168"/>
      <c r="JGP4" s="168"/>
      <c r="JGQ4" s="168"/>
      <c r="JGR4" s="168"/>
      <c r="JGS4" s="168"/>
      <c r="JGT4" s="168"/>
      <c r="JGU4" s="168"/>
      <c r="JGV4" s="168"/>
      <c r="JGW4" s="168"/>
      <c r="JGX4" s="168"/>
      <c r="JGY4" s="168"/>
      <c r="JGZ4" s="168"/>
      <c r="JHA4" s="168"/>
      <c r="JHB4" s="168"/>
      <c r="JHC4" s="168"/>
      <c r="JHD4" s="168"/>
      <c r="JHE4" s="168"/>
      <c r="JHF4" s="168"/>
      <c r="JHG4" s="168"/>
      <c r="JHH4" s="168"/>
      <c r="JHI4" s="168"/>
      <c r="JHJ4" s="168"/>
      <c r="JHK4" s="168"/>
      <c r="JHL4" s="168"/>
      <c r="JHM4" s="168"/>
      <c r="JHN4" s="168"/>
      <c r="JHO4" s="168"/>
      <c r="JHP4" s="168"/>
      <c r="JHQ4" s="168"/>
      <c r="JHR4" s="168"/>
      <c r="JHS4" s="168"/>
      <c r="JHT4" s="168"/>
      <c r="JHU4" s="168"/>
      <c r="JHV4" s="168"/>
      <c r="JHW4" s="168"/>
      <c r="JHX4" s="168"/>
      <c r="JHY4" s="168"/>
      <c r="JHZ4" s="168"/>
      <c r="JIA4" s="168"/>
      <c r="JIB4" s="168"/>
      <c r="JIC4" s="168"/>
      <c r="JID4" s="168"/>
      <c r="JIE4" s="168"/>
      <c r="JIF4" s="168"/>
      <c r="JIG4" s="168"/>
      <c r="JIH4" s="168"/>
      <c r="JII4" s="168"/>
      <c r="JIJ4" s="168"/>
      <c r="JIK4" s="168"/>
      <c r="JIL4" s="168"/>
      <c r="JIM4" s="168"/>
      <c r="JIN4" s="168"/>
      <c r="JIO4" s="168"/>
      <c r="JIP4" s="168"/>
      <c r="JIQ4" s="168"/>
      <c r="JIR4" s="168"/>
      <c r="JIS4" s="168"/>
      <c r="JIT4" s="168"/>
      <c r="JIU4" s="168"/>
      <c r="JIV4" s="168"/>
      <c r="JIW4" s="168"/>
      <c r="JIX4" s="168"/>
      <c r="JIY4" s="168"/>
      <c r="JIZ4" s="168"/>
      <c r="JJA4" s="168"/>
      <c r="JJB4" s="168"/>
      <c r="JJC4" s="168"/>
      <c r="JJD4" s="168"/>
      <c r="JJE4" s="168"/>
      <c r="JJF4" s="168"/>
      <c r="JJG4" s="168"/>
      <c r="JJH4" s="168"/>
      <c r="JJI4" s="168"/>
      <c r="JJJ4" s="168"/>
      <c r="JJK4" s="168"/>
      <c r="JJL4" s="168"/>
      <c r="JJM4" s="168"/>
      <c r="JJN4" s="168"/>
      <c r="JJO4" s="168"/>
      <c r="JJP4" s="168"/>
      <c r="JJQ4" s="168"/>
      <c r="JJR4" s="168"/>
      <c r="JJS4" s="168"/>
      <c r="JJT4" s="168"/>
      <c r="JJU4" s="168"/>
      <c r="JJV4" s="168"/>
      <c r="JJW4" s="168"/>
      <c r="JJX4" s="168"/>
      <c r="JJY4" s="168"/>
      <c r="JJZ4" s="168"/>
      <c r="JKA4" s="168"/>
      <c r="JKB4" s="168"/>
      <c r="JKC4" s="168"/>
      <c r="JKD4" s="168"/>
      <c r="JKE4" s="168"/>
      <c r="JKF4" s="168"/>
      <c r="JKG4" s="168"/>
      <c r="JKH4" s="168"/>
      <c r="JKI4" s="168"/>
      <c r="JKJ4" s="168"/>
      <c r="JKK4" s="168"/>
      <c r="JKL4" s="168"/>
      <c r="JKM4" s="168"/>
      <c r="JKN4" s="168"/>
      <c r="JKO4" s="168"/>
      <c r="JKP4" s="168"/>
      <c r="JKQ4" s="168"/>
      <c r="JKR4" s="168"/>
      <c r="JKS4" s="168"/>
      <c r="JKT4" s="168"/>
      <c r="JKU4" s="168"/>
      <c r="JKV4" s="168"/>
      <c r="JKW4" s="168"/>
      <c r="JKX4" s="168"/>
      <c r="JKY4" s="168"/>
      <c r="JKZ4" s="168"/>
      <c r="JLA4" s="168"/>
      <c r="JLB4" s="168"/>
      <c r="JLC4" s="168"/>
      <c r="JLD4" s="168"/>
      <c r="JLE4" s="168"/>
      <c r="JLF4" s="168"/>
      <c r="JLG4" s="168"/>
      <c r="JLH4" s="168"/>
      <c r="JLI4" s="168"/>
      <c r="JLJ4" s="168"/>
      <c r="JLK4" s="168"/>
      <c r="JLL4" s="168"/>
      <c r="JLM4" s="168"/>
      <c r="JLN4" s="168"/>
      <c r="JLO4" s="168"/>
      <c r="JLP4" s="168"/>
      <c r="JLQ4" s="168"/>
      <c r="JLR4" s="168"/>
      <c r="JLS4" s="168"/>
      <c r="JLT4" s="168"/>
      <c r="JLU4" s="168"/>
      <c r="JLV4" s="168"/>
      <c r="JLW4" s="168"/>
      <c r="JLX4" s="168"/>
      <c r="JLY4" s="168"/>
      <c r="JLZ4" s="168"/>
      <c r="JMA4" s="168"/>
      <c r="JMB4" s="168"/>
      <c r="JMC4" s="168"/>
      <c r="JMD4" s="168"/>
      <c r="JME4" s="168"/>
      <c r="JMF4" s="168"/>
      <c r="JMG4" s="168"/>
      <c r="JMH4" s="168"/>
      <c r="JMI4" s="168"/>
      <c r="JMJ4" s="168"/>
      <c r="JMK4" s="168"/>
      <c r="JML4" s="168"/>
      <c r="JMM4" s="168"/>
      <c r="JMN4" s="168"/>
      <c r="JMO4" s="168"/>
      <c r="JMP4" s="168"/>
      <c r="JMQ4" s="168"/>
      <c r="JMR4" s="168"/>
      <c r="JMS4" s="168"/>
      <c r="JMT4" s="168"/>
      <c r="JMU4" s="168"/>
      <c r="JMV4" s="168"/>
      <c r="JMW4" s="168"/>
      <c r="JMX4" s="168"/>
      <c r="JMY4" s="168"/>
      <c r="JMZ4" s="168"/>
      <c r="JNA4" s="168"/>
      <c r="JNB4" s="168"/>
      <c r="JNC4" s="168"/>
      <c r="JND4" s="168"/>
      <c r="JNE4" s="168"/>
      <c r="JNF4" s="168"/>
      <c r="JNG4" s="168"/>
      <c r="JNH4" s="168"/>
      <c r="JNI4" s="168"/>
      <c r="JNJ4" s="168"/>
      <c r="JNK4" s="168"/>
      <c r="JNL4" s="168"/>
      <c r="JNM4" s="168"/>
      <c r="JNN4" s="168"/>
      <c r="JNO4" s="168"/>
      <c r="JNP4" s="168"/>
      <c r="JNQ4" s="168"/>
      <c r="JNR4" s="168"/>
      <c r="JNS4" s="168"/>
      <c r="JNT4" s="168"/>
      <c r="JNU4" s="168"/>
      <c r="JNV4" s="168"/>
      <c r="JNW4" s="168"/>
      <c r="JNX4" s="168"/>
      <c r="JNY4" s="168"/>
      <c r="JNZ4" s="168"/>
      <c r="JOA4" s="168"/>
      <c r="JOB4" s="168"/>
      <c r="JOC4" s="168"/>
      <c r="JOD4" s="168"/>
      <c r="JOE4" s="168"/>
      <c r="JOF4" s="168"/>
      <c r="JOG4" s="168"/>
      <c r="JOH4" s="168"/>
      <c r="JOI4" s="168"/>
      <c r="JOJ4" s="168"/>
      <c r="JOK4" s="168"/>
      <c r="JOL4" s="168"/>
      <c r="JOM4" s="168"/>
      <c r="JON4" s="168"/>
      <c r="JOO4" s="168"/>
      <c r="JOP4" s="168"/>
      <c r="JOQ4" s="168"/>
      <c r="JOR4" s="168"/>
      <c r="JOS4" s="168"/>
      <c r="JOT4" s="168"/>
      <c r="JOU4" s="168"/>
      <c r="JOV4" s="168"/>
      <c r="JOW4" s="168"/>
      <c r="JOX4" s="168"/>
      <c r="JOY4" s="168"/>
      <c r="JOZ4" s="168"/>
      <c r="JPA4" s="168"/>
      <c r="JPB4" s="168"/>
      <c r="JPC4" s="168"/>
      <c r="JPD4" s="168"/>
      <c r="JPE4" s="168"/>
      <c r="JPF4" s="168"/>
      <c r="JPG4" s="168"/>
      <c r="JPH4" s="168"/>
      <c r="JPI4" s="168"/>
      <c r="JPJ4" s="168"/>
      <c r="JPK4" s="168"/>
      <c r="JPL4" s="168"/>
      <c r="JPM4" s="168"/>
      <c r="JPN4" s="168"/>
      <c r="JPO4" s="168"/>
      <c r="JPP4" s="168"/>
      <c r="JPQ4" s="168"/>
      <c r="JPR4" s="168"/>
      <c r="JPS4" s="168"/>
      <c r="JPT4" s="168"/>
      <c r="JPU4" s="168"/>
      <c r="JPV4" s="168"/>
      <c r="JPW4" s="168"/>
      <c r="JPX4" s="168"/>
      <c r="JPY4" s="168"/>
      <c r="JPZ4" s="168"/>
      <c r="JQA4" s="168"/>
      <c r="JQB4" s="168"/>
      <c r="JQC4" s="168"/>
      <c r="JQD4" s="168"/>
      <c r="JQE4" s="168"/>
      <c r="JQF4" s="168"/>
      <c r="JQG4" s="168"/>
      <c r="JQH4" s="168"/>
      <c r="JQI4" s="168"/>
      <c r="JQJ4" s="168"/>
      <c r="JQK4" s="168"/>
      <c r="JQL4" s="168"/>
      <c r="JQM4" s="168"/>
      <c r="JQN4" s="168"/>
      <c r="JQO4" s="168"/>
      <c r="JQP4" s="168"/>
      <c r="JQQ4" s="168"/>
      <c r="JQR4" s="168"/>
      <c r="JQS4" s="168"/>
      <c r="JQT4" s="168"/>
      <c r="JQU4" s="168"/>
      <c r="JQV4" s="168"/>
      <c r="JQW4" s="168"/>
      <c r="JQX4" s="168"/>
      <c r="JQY4" s="168"/>
      <c r="JQZ4" s="168"/>
      <c r="JRA4" s="168"/>
      <c r="JRB4" s="168"/>
      <c r="JRC4" s="168"/>
      <c r="JRD4" s="168"/>
      <c r="JRE4" s="168"/>
      <c r="JRF4" s="168"/>
      <c r="JRG4" s="168"/>
      <c r="JRH4" s="168"/>
      <c r="JRI4" s="168"/>
      <c r="JRJ4" s="168"/>
      <c r="JRK4" s="168"/>
      <c r="JRL4" s="168"/>
      <c r="JRM4" s="168"/>
      <c r="JRN4" s="168"/>
      <c r="JRO4" s="168"/>
      <c r="JRP4" s="168"/>
      <c r="JRQ4" s="168"/>
      <c r="JRR4" s="168"/>
      <c r="JRS4" s="168"/>
      <c r="JRT4" s="168"/>
      <c r="JRU4" s="168"/>
      <c r="JRV4" s="168"/>
      <c r="JRW4" s="168"/>
      <c r="JRX4" s="168"/>
      <c r="JRY4" s="168"/>
      <c r="JRZ4" s="168"/>
      <c r="JSA4" s="168"/>
      <c r="JSB4" s="168"/>
      <c r="JSC4" s="168"/>
      <c r="JSD4" s="168"/>
      <c r="JSE4" s="168"/>
      <c r="JSF4" s="168"/>
      <c r="JSG4" s="168"/>
      <c r="JSH4" s="168"/>
      <c r="JSI4" s="168"/>
      <c r="JSJ4" s="168"/>
      <c r="JSK4" s="168"/>
      <c r="JSL4" s="168"/>
      <c r="JSM4" s="168"/>
      <c r="JSN4" s="168"/>
      <c r="JSO4" s="168"/>
      <c r="JSP4" s="168"/>
      <c r="JSQ4" s="168"/>
      <c r="JSR4" s="168"/>
      <c r="JSS4" s="168"/>
      <c r="JST4" s="168"/>
      <c r="JSU4" s="168"/>
      <c r="JSV4" s="168"/>
      <c r="JSW4" s="168"/>
      <c r="JSX4" s="168"/>
      <c r="JSY4" s="168"/>
      <c r="JSZ4" s="168"/>
      <c r="JTA4" s="168"/>
      <c r="JTB4" s="168"/>
      <c r="JTC4" s="168"/>
      <c r="JTD4" s="168"/>
      <c r="JTE4" s="168"/>
      <c r="JTF4" s="168"/>
      <c r="JTG4" s="168"/>
      <c r="JTH4" s="168"/>
      <c r="JTI4" s="168"/>
      <c r="JTJ4" s="168"/>
      <c r="JTK4" s="168"/>
      <c r="JTL4" s="168"/>
      <c r="JTM4" s="168"/>
      <c r="JTN4" s="168"/>
      <c r="JTO4" s="168"/>
      <c r="JTP4" s="168"/>
      <c r="JTQ4" s="168"/>
      <c r="JTR4" s="168"/>
      <c r="JTS4" s="168"/>
      <c r="JTT4" s="168"/>
      <c r="JTU4" s="168"/>
      <c r="JTV4" s="168"/>
      <c r="JTW4" s="168"/>
      <c r="JTX4" s="168"/>
      <c r="JTY4" s="168"/>
      <c r="JTZ4" s="168"/>
      <c r="JUA4" s="168"/>
      <c r="JUB4" s="168"/>
      <c r="JUC4" s="168"/>
      <c r="JUD4" s="168"/>
      <c r="JUE4" s="168"/>
      <c r="JUF4" s="168"/>
      <c r="JUG4" s="168"/>
      <c r="JUH4" s="168"/>
      <c r="JUI4" s="168"/>
      <c r="JUJ4" s="168"/>
      <c r="JUK4" s="168"/>
      <c r="JUL4" s="168"/>
      <c r="JUM4" s="168"/>
      <c r="JUN4" s="168"/>
      <c r="JUO4" s="168"/>
      <c r="JUP4" s="168"/>
      <c r="JUQ4" s="168"/>
      <c r="JUR4" s="168"/>
      <c r="JUS4" s="168"/>
      <c r="JUT4" s="168"/>
      <c r="JUU4" s="168"/>
      <c r="JUV4" s="168"/>
      <c r="JUW4" s="168"/>
      <c r="JUX4" s="168"/>
      <c r="JUY4" s="168"/>
      <c r="JUZ4" s="168"/>
      <c r="JVA4" s="168"/>
      <c r="JVB4" s="168"/>
      <c r="JVC4" s="168"/>
      <c r="JVD4" s="168"/>
      <c r="JVE4" s="168"/>
      <c r="JVF4" s="168"/>
      <c r="JVG4" s="168"/>
      <c r="JVH4" s="168"/>
      <c r="JVI4" s="168"/>
      <c r="JVJ4" s="168"/>
      <c r="JVK4" s="168"/>
      <c r="JVL4" s="168"/>
      <c r="JVM4" s="168"/>
      <c r="JVN4" s="168"/>
      <c r="JVO4" s="168"/>
      <c r="JVP4" s="168"/>
      <c r="JVQ4" s="168"/>
      <c r="JVR4" s="168"/>
      <c r="JVS4" s="168"/>
      <c r="JVT4" s="168"/>
      <c r="JVU4" s="168"/>
      <c r="JVV4" s="168"/>
      <c r="JVW4" s="168"/>
      <c r="JVX4" s="168"/>
      <c r="JVY4" s="168"/>
      <c r="JVZ4" s="168"/>
      <c r="JWA4" s="168"/>
      <c r="JWB4" s="168"/>
      <c r="JWC4" s="168"/>
      <c r="JWD4" s="168"/>
      <c r="JWE4" s="168"/>
      <c r="JWF4" s="168"/>
      <c r="JWG4" s="168"/>
      <c r="JWH4" s="168"/>
      <c r="JWI4" s="168"/>
      <c r="JWJ4" s="168"/>
      <c r="JWK4" s="168"/>
      <c r="JWL4" s="168"/>
      <c r="JWM4" s="168"/>
      <c r="JWN4" s="168"/>
      <c r="JWO4" s="168"/>
      <c r="JWP4" s="168"/>
      <c r="JWQ4" s="168"/>
      <c r="JWR4" s="168"/>
      <c r="JWS4" s="168"/>
      <c r="JWT4" s="168"/>
      <c r="JWU4" s="168"/>
      <c r="JWV4" s="168"/>
      <c r="JWW4" s="168"/>
      <c r="JWX4" s="168"/>
      <c r="JWY4" s="168"/>
      <c r="JWZ4" s="168"/>
      <c r="JXA4" s="168"/>
      <c r="JXB4" s="168"/>
      <c r="JXC4" s="168"/>
      <c r="JXD4" s="168"/>
      <c r="JXE4" s="168"/>
      <c r="JXF4" s="168"/>
      <c r="JXG4" s="168"/>
      <c r="JXH4" s="168"/>
      <c r="JXI4" s="168"/>
      <c r="JXJ4" s="168"/>
      <c r="JXK4" s="168"/>
      <c r="JXL4" s="168"/>
      <c r="JXM4" s="168"/>
      <c r="JXN4" s="168"/>
      <c r="JXO4" s="168"/>
      <c r="JXP4" s="168"/>
      <c r="JXQ4" s="168"/>
      <c r="JXR4" s="168"/>
      <c r="JXS4" s="168"/>
      <c r="JXT4" s="168"/>
      <c r="JXU4" s="168"/>
      <c r="JXV4" s="168"/>
      <c r="JXW4" s="168"/>
      <c r="JXX4" s="168"/>
      <c r="JXY4" s="168"/>
      <c r="JXZ4" s="168"/>
      <c r="JYA4" s="168"/>
      <c r="JYB4" s="168"/>
      <c r="JYC4" s="168"/>
      <c r="JYD4" s="168"/>
      <c r="JYE4" s="168"/>
      <c r="JYF4" s="168"/>
      <c r="JYG4" s="168"/>
      <c r="JYH4" s="168"/>
      <c r="JYI4" s="168"/>
      <c r="JYJ4" s="168"/>
      <c r="JYK4" s="168"/>
      <c r="JYL4" s="168"/>
      <c r="JYM4" s="168"/>
      <c r="JYN4" s="168"/>
      <c r="JYO4" s="168"/>
      <c r="JYP4" s="168"/>
      <c r="JYQ4" s="168"/>
      <c r="JYR4" s="168"/>
      <c r="JYS4" s="168"/>
      <c r="JYT4" s="168"/>
      <c r="JYU4" s="168"/>
      <c r="JYV4" s="168"/>
      <c r="JYW4" s="168"/>
      <c r="JYX4" s="168"/>
      <c r="JYY4" s="168"/>
      <c r="JYZ4" s="168"/>
      <c r="JZA4" s="168"/>
      <c r="JZB4" s="168"/>
      <c r="JZC4" s="168"/>
      <c r="JZD4" s="168"/>
      <c r="JZE4" s="168"/>
      <c r="JZF4" s="168"/>
      <c r="JZG4" s="168"/>
      <c r="JZH4" s="168"/>
      <c r="JZI4" s="168"/>
      <c r="JZJ4" s="168"/>
      <c r="JZK4" s="168"/>
      <c r="JZL4" s="168"/>
      <c r="JZM4" s="168"/>
      <c r="JZN4" s="168"/>
      <c r="JZO4" s="168"/>
      <c r="JZP4" s="168"/>
      <c r="JZQ4" s="168"/>
      <c r="JZR4" s="168"/>
      <c r="JZS4" s="168"/>
      <c r="JZT4" s="168"/>
      <c r="JZU4" s="168"/>
      <c r="JZV4" s="168"/>
      <c r="JZW4" s="168"/>
      <c r="JZX4" s="168"/>
      <c r="JZY4" s="168"/>
      <c r="JZZ4" s="168"/>
      <c r="KAA4" s="168"/>
      <c r="KAB4" s="168"/>
      <c r="KAC4" s="168"/>
      <c r="KAD4" s="168"/>
      <c r="KAE4" s="168"/>
      <c r="KAF4" s="168"/>
      <c r="KAG4" s="168"/>
      <c r="KAH4" s="168"/>
      <c r="KAI4" s="168"/>
      <c r="KAJ4" s="168"/>
      <c r="KAK4" s="168"/>
      <c r="KAL4" s="168"/>
      <c r="KAM4" s="168"/>
      <c r="KAN4" s="168"/>
      <c r="KAO4" s="168"/>
      <c r="KAP4" s="168"/>
      <c r="KAQ4" s="168"/>
      <c r="KAR4" s="168"/>
      <c r="KAS4" s="168"/>
      <c r="KAT4" s="168"/>
      <c r="KAU4" s="168"/>
      <c r="KAV4" s="168"/>
      <c r="KAW4" s="168"/>
      <c r="KAX4" s="168"/>
      <c r="KAY4" s="168"/>
      <c r="KAZ4" s="168"/>
      <c r="KBA4" s="168"/>
      <c r="KBB4" s="168"/>
      <c r="KBC4" s="168"/>
      <c r="KBD4" s="168"/>
      <c r="KBE4" s="168"/>
      <c r="KBF4" s="168"/>
      <c r="KBG4" s="168"/>
      <c r="KBH4" s="168"/>
      <c r="KBI4" s="168"/>
      <c r="KBJ4" s="168"/>
      <c r="KBK4" s="168"/>
      <c r="KBL4" s="168"/>
      <c r="KBM4" s="168"/>
      <c r="KBN4" s="168"/>
      <c r="KBO4" s="168"/>
      <c r="KBP4" s="168"/>
      <c r="KBQ4" s="168"/>
      <c r="KBR4" s="168"/>
      <c r="KBS4" s="168"/>
      <c r="KBT4" s="168"/>
      <c r="KBU4" s="168"/>
      <c r="KBV4" s="168"/>
      <c r="KBW4" s="168"/>
      <c r="KBX4" s="168"/>
      <c r="KBY4" s="168"/>
      <c r="KBZ4" s="168"/>
      <c r="KCA4" s="168"/>
      <c r="KCB4" s="168"/>
      <c r="KCC4" s="168"/>
      <c r="KCD4" s="168"/>
      <c r="KCE4" s="168"/>
      <c r="KCF4" s="168"/>
      <c r="KCG4" s="168"/>
      <c r="KCH4" s="168"/>
      <c r="KCI4" s="168"/>
      <c r="KCJ4" s="168"/>
      <c r="KCK4" s="168"/>
      <c r="KCL4" s="168"/>
      <c r="KCM4" s="168"/>
      <c r="KCN4" s="168"/>
      <c r="KCO4" s="168"/>
      <c r="KCP4" s="168"/>
      <c r="KCQ4" s="168"/>
      <c r="KCR4" s="168"/>
      <c r="KCS4" s="168"/>
      <c r="KCT4" s="168"/>
      <c r="KCU4" s="168"/>
      <c r="KCV4" s="168"/>
      <c r="KCW4" s="168"/>
      <c r="KCX4" s="168"/>
      <c r="KCY4" s="168"/>
      <c r="KCZ4" s="168"/>
      <c r="KDA4" s="168"/>
      <c r="KDB4" s="168"/>
      <c r="KDC4" s="168"/>
      <c r="KDD4" s="168"/>
      <c r="KDE4" s="168"/>
      <c r="KDF4" s="168"/>
      <c r="KDG4" s="168"/>
      <c r="KDH4" s="168"/>
      <c r="KDI4" s="168"/>
      <c r="KDJ4" s="168"/>
      <c r="KDK4" s="168"/>
      <c r="KDL4" s="168"/>
      <c r="KDM4" s="168"/>
      <c r="KDN4" s="168"/>
      <c r="KDO4" s="168"/>
      <c r="KDP4" s="168"/>
      <c r="KDQ4" s="168"/>
      <c r="KDR4" s="168"/>
      <c r="KDS4" s="168"/>
      <c r="KDT4" s="168"/>
      <c r="KDU4" s="168"/>
      <c r="KDV4" s="168"/>
      <c r="KDW4" s="168"/>
      <c r="KDX4" s="168"/>
      <c r="KDY4" s="168"/>
      <c r="KDZ4" s="168"/>
      <c r="KEA4" s="168"/>
      <c r="KEB4" s="168"/>
      <c r="KEC4" s="168"/>
      <c r="KED4" s="168"/>
      <c r="KEE4" s="168"/>
      <c r="KEF4" s="168"/>
      <c r="KEG4" s="168"/>
      <c r="KEH4" s="168"/>
      <c r="KEI4" s="168"/>
      <c r="KEJ4" s="168"/>
      <c r="KEK4" s="168"/>
      <c r="KEL4" s="168"/>
      <c r="KEM4" s="168"/>
      <c r="KEN4" s="168"/>
      <c r="KEO4" s="168"/>
      <c r="KEP4" s="168"/>
      <c r="KEQ4" s="168"/>
      <c r="KER4" s="168"/>
      <c r="KES4" s="168"/>
      <c r="KET4" s="168"/>
      <c r="KEU4" s="168"/>
      <c r="KEV4" s="168"/>
      <c r="KEW4" s="168"/>
      <c r="KEX4" s="168"/>
      <c r="KEY4" s="168"/>
      <c r="KEZ4" s="168"/>
      <c r="KFA4" s="168"/>
      <c r="KFB4" s="168"/>
      <c r="KFC4" s="168"/>
      <c r="KFD4" s="168"/>
      <c r="KFE4" s="168"/>
      <c r="KFF4" s="168"/>
      <c r="KFG4" s="168"/>
      <c r="KFH4" s="168"/>
      <c r="KFI4" s="168"/>
      <c r="KFJ4" s="168"/>
      <c r="KFK4" s="168"/>
      <c r="KFL4" s="168"/>
      <c r="KFM4" s="168"/>
      <c r="KFN4" s="168"/>
      <c r="KFO4" s="168"/>
      <c r="KFP4" s="168"/>
      <c r="KFQ4" s="168"/>
      <c r="KFR4" s="168"/>
      <c r="KFS4" s="168"/>
      <c r="KFT4" s="168"/>
      <c r="KFU4" s="168"/>
      <c r="KFV4" s="168"/>
      <c r="KFW4" s="168"/>
      <c r="KFX4" s="168"/>
      <c r="KFY4" s="168"/>
      <c r="KFZ4" s="168"/>
      <c r="KGA4" s="168"/>
      <c r="KGB4" s="168"/>
      <c r="KGC4" s="168"/>
      <c r="KGD4" s="168"/>
      <c r="KGE4" s="168"/>
      <c r="KGF4" s="168"/>
      <c r="KGG4" s="168"/>
      <c r="KGH4" s="168"/>
      <c r="KGI4" s="168"/>
      <c r="KGJ4" s="168"/>
      <c r="KGK4" s="168"/>
      <c r="KGL4" s="168"/>
      <c r="KGM4" s="168"/>
      <c r="KGN4" s="168"/>
      <c r="KGO4" s="168"/>
      <c r="KGP4" s="168"/>
      <c r="KGQ4" s="168"/>
      <c r="KGR4" s="168"/>
      <c r="KGS4" s="168"/>
      <c r="KGT4" s="168"/>
      <c r="KGU4" s="168"/>
      <c r="KGV4" s="168"/>
      <c r="KGW4" s="168"/>
      <c r="KGX4" s="168"/>
      <c r="KGY4" s="168"/>
      <c r="KGZ4" s="168"/>
      <c r="KHA4" s="168"/>
      <c r="KHB4" s="168"/>
      <c r="KHC4" s="168"/>
      <c r="KHD4" s="168"/>
      <c r="KHE4" s="168"/>
      <c r="KHF4" s="168"/>
      <c r="KHG4" s="168"/>
      <c r="KHH4" s="168"/>
      <c r="KHI4" s="168"/>
      <c r="KHJ4" s="168"/>
      <c r="KHK4" s="168"/>
      <c r="KHL4" s="168"/>
      <c r="KHM4" s="168"/>
      <c r="KHN4" s="168"/>
      <c r="KHO4" s="168"/>
      <c r="KHP4" s="168"/>
      <c r="KHQ4" s="168"/>
      <c r="KHR4" s="168"/>
      <c r="KHS4" s="168"/>
      <c r="KHT4" s="168"/>
      <c r="KHU4" s="168"/>
      <c r="KHV4" s="168"/>
      <c r="KHW4" s="168"/>
      <c r="KHX4" s="168"/>
      <c r="KHY4" s="168"/>
      <c r="KHZ4" s="168"/>
      <c r="KIA4" s="168"/>
      <c r="KIB4" s="168"/>
      <c r="KIC4" s="168"/>
      <c r="KID4" s="168"/>
      <c r="KIE4" s="168"/>
      <c r="KIF4" s="168"/>
      <c r="KIG4" s="168"/>
      <c r="KIH4" s="168"/>
      <c r="KII4" s="168"/>
      <c r="KIJ4" s="168"/>
      <c r="KIK4" s="168"/>
      <c r="KIL4" s="168"/>
      <c r="KIM4" s="168"/>
      <c r="KIN4" s="168"/>
      <c r="KIO4" s="168"/>
      <c r="KIP4" s="168"/>
      <c r="KIQ4" s="168"/>
      <c r="KIR4" s="168"/>
      <c r="KIS4" s="168"/>
      <c r="KIT4" s="168"/>
      <c r="KIU4" s="168"/>
      <c r="KIV4" s="168"/>
      <c r="KIW4" s="168"/>
      <c r="KIX4" s="168"/>
      <c r="KIY4" s="168"/>
      <c r="KIZ4" s="168"/>
      <c r="KJA4" s="168"/>
      <c r="KJB4" s="168"/>
      <c r="KJC4" s="168"/>
      <c r="KJD4" s="168"/>
      <c r="KJE4" s="168"/>
      <c r="KJF4" s="168"/>
      <c r="KJG4" s="168"/>
      <c r="KJH4" s="168"/>
      <c r="KJI4" s="168"/>
      <c r="KJJ4" s="168"/>
      <c r="KJK4" s="168"/>
      <c r="KJL4" s="168"/>
      <c r="KJM4" s="168"/>
      <c r="KJN4" s="168"/>
      <c r="KJO4" s="168"/>
      <c r="KJP4" s="168"/>
      <c r="KJQ4" s="168"/>
      <c r="KJR4" s="168"/>
      <c r="KJS4" s="168"/>
      <c r="KJT4" s="168"/>
      <c r="KJU4" s="168"/>
      <c r="KJV4" s="168"/>
      <c r="KJW4" s="168"/>
      <c r="KJX4" s="168"/>
      <c r="KJY4" s="168"/>
      <c r="KJZ4" s="168"/>
      <c r="KKA4" s="168"/>
      <c r="KKB4" s="168"/>
      <c r="KKC4" s="168"/>
      <c r="KKD4" s="168"/>
      <c r="KKE4" s="168"/>
      <c r="KKF4" s="168"/>
      <c r="KKG4" s="168"/>
      <c r="KKH4" s="168"/>
      <c r="KKI4" s="168"/>
      <c r="KKJ4" s="168"/>
      <c r="KKK4" s="168"/>
      <c r="KKL4" s="168"/>
      <c r="KKM4" s="168"/>
      <c r="KKN4" s="168"/>
      <c r="KKO4" s="168"/>
      <c r="KKP4" s="168"/>
      <c r="KKQ4" s="168"/>
      <c r="KKR4" s="168"/>
      <c r="KKS4" s="168"/>
      <c r="KKT4" s="168"/>
      <c r="KKU4" s="168"/>
      <c r="KKV4" s="168"/>
      <c r="KKW4" s="168"/>
      <c r="KKX4" s="168"/>
      <c r="KKY4" s="168"/>
      <c r="KKZ4" s="168"/>
      <c r="KLA4" s="168"/>
      <c r="KLB4" s="168"/>
      <c r="KLC4" s="168"/>
      <c r="KLD4" s="168"/>
      <c r="KLE4" s="168"/>
      <c r="KLF4" s="168"/>
      <c r="KLG4" s="168"/>
      <c r="KLH4" s="168"/>
      <c r="KLI4" s="168"/>
      <c r="KLJ4" s="168"/>
      <c r="KLK4" s="168"/>
      <c r="KLL4" s="168"/>
      <c r="KLM4" s="168"/>
      <c r="KLN4" s="168"/>
      <c r="KLO4" s="168"/>
      <c r="KLP4" s="168"/>
      <c r="KLQ4" s="168"/>
      <c r="KLR4" s="168"/>
      <c r="KLS4" s="168"/>
      <c r="KLT4" s="168"/>
      <c r="KLU4" s="168"/>
      <c r="KLV4" s="168"/>
      <c r="KLW4" s="168"/>
      <c r="KLX4" s="168"/>
      <c r="KLY4" s="168"/>
      <c r="KLZ4" s="168"/>
      <c r="KMA4" s="168"/>
      <c r="KMB4" s="168"/>
      <c r="KMC4" s="168"/>
      <c r="KMD4" s="168"/>
      <c r="KME4" s="168"/>
      <c r="KMF4" s="168"/>
      <c r="KMG4" s="168"/>
      <c r="KMH4" s="168"/>
      <c r="KMI4" s="168"/>
      <c r="KMJ4" s="168"/>
      <c r="KMK4" s="168"/>
      <c r="KML4" s="168"/>
      <c r="KMM4" s="168"/>
      <c r="KMN4" s="168"/>
      <c r="KMO4" s="168"/>
      <c r="KMP4" s="168"/>
      <c r="KMQ4" s="168"/>
      <c r="KMR4" s="168"/>
      <c r="KMS4" s="168"/>
      <c r="KMT4" s="168"/>
      <c r="KMU4" s="168"/>
      <c r="KMV4" s="168"/>
      <c r="KMW4" s="168"/>
      <c r="KMX4" s="168"/>
      <c r="KMY4" s="168"/>
      <c r="KMZ4" s="168"/>
      <c r="KNA4" s="168"/>
      <c r="KNB4" s="168"/>
      <c r="KNC4" s="168"/>
      <c r="KND4" s="168"/>
      <c r="KNE4" s="168"/>
      <c r="KNF4" s="168"/>
      <c r="KNG4" s="168"/>
      <c r="KNH4" s="168"/>
      <c r="KNI4" s="168"/>
      <c r="KNJ4" s="168"/>
      <c r="KNK4" s="168"/>
      <c r="KNL4" s="168"/>
      <c r="KNM4" s="168"/>
      <c r="KNN4" s="168"/>
      <c r="KNO4" s="168"/>
      <c r="KNP4" s="168"/>
      <c r="KNQ4" s="168"/>
      <c r="KNR4" s="168"/>
      <c r="KNS4" s="168"/>
      <c r="KNT4" s="168"/>
      <c r="KNU4" s="168"/>
      <c r="KNV4" s="168"/>
      <c r="KNW4" s="168"/>
      <c r="KNX4" s="168"/>
      <c r="KNY4" s="168"/>
      <c r="KNZ4" s="168"/>
      <c r="KOA4" s="168"/>
      <c r="KOB4" s="168"/>
      <c r="KOC4" s="168"/>
      <c r="KOD4" s="168"/>
      <c r="KOE4" s="168"/>
      <c r="KOF4" s="168"/>
      <c r="KOG4" s="168"/>
      <c r="KOH4" s="168"/>
      <c r="KOI4" s="168"/>
      <c r="KOJ4" s="168"/>
      <c r="KOK4" s="168"/>
      <c r="KOL4" s="168"/>
      <c r="KOM4" s="168"/>
      <c r="KON4" s="168"/>
      <c r="KOO4" s="168"/>
      <c r="KOP4" s="168"/>
      <c r="KOQ4" s="168"/>
      <c r="KOR4" s="168"/>
      <c r="KOS4" s="168"/>
      <c r="KOT4" s="168"/>
      <c r="KOU4" s="168"/>
      <c r="KOV4" s="168"/>
      <c r="KOW4" s="168"/>
      <c r="KOX4" s="168"/>
      <c r="KOY4" s="168"/>
      <c r="KOZ4" s="168"/>
      <c r="KPA4" s="168"/>
      <c r="KPB4" s="168"/>
      <c r="KPC4" s="168"/>
      <c r="KPD4" s="168"/>
      <c r="KPE4" s="168"/>
      <c r="KPF4" s="168"/>
      <c r="KPG4" s="168"/>
      <c r="KPH4" s="168"/>
      <c r="KPI4" s="168"/>
      <c r="KPJ4" s="168"/>
      <c r="KPK4" s="168"/>
      <c r="KPL4" s="168"/>
      <c r="KPM4" s="168"/>
      <c r="KPN4" s="168"/>
      <c r="KPO4" s="168"/>
      <c r="KPP4" s="168"/>
      <c r="KPQ4" s="168"/>
      <c r="KPR4" s="168"/>
      <c r="KPS4" s="168"/>
      <c r="KPT4" s="168"/>
      <c r="KPU4" s="168"/>
      <c r="KPV4" s="168"/>
      <c r="KPW4" s="168"/>
      <c r="KPX4" s="168"/>
      <c r="KPY4" s="168"/>
      <c r="KPZ4" s="168"/>
      <c r="KQA4" s="168"/>
      <c r="KQB4" s="168"/>
      <c r="KQC4" s="168"/>
      <c r="KQD4" s="168"/>
      <c r="KQE4" s="168"/>
      <c r="KQF4" s="168"/>
      <c r="KQG4" s="168"/>
      <c r="KQH4" s="168"/>
      <c r="KQI4" s="168"/>
      <c r="KQJ4" s="168"/>
      <c r="KQK4" s="168"/>
      <c r="KQL4" s="168"/>
      <c r="KQM4" s="168"/>
      <c r="KQN4" s="168"/>
      <c r="KQO4" s="168"/>
      <c r="KQP4" s="168"/>
      <c r="KQQ4" s="168"/>
      <c r="KQR4" s="168"/>
      <c r="KQS4" s="168"/>
      <c r="KQT4" s="168"/>
      <c r="KQU4" s="168"/>
      <c r="KQV4" s="168"/>
      <c r="KQW4" s="168"/>
      <c r="KQX4" s="168"/>
      <c r="KQY4" s="168"/>
      <c r="KQZ4" s="168"/>
      <c r="KRA4" s="168"/>
      <c r="KRB4" s="168"/>
      <c r="KRC4" s="168"/>
      <c r="KRD4" s="168"/>
      <c r="KRE4" s="168"/>
      <c r="KRF4" s="168"/>
      <c r="KRG4" s="168"/>
      <c r="KRH4" s="168"/>
      <c r="KRI4" s="168"/>
      <c r="KRJ4" s="168"/>
      <c r="KRK4" s="168"/>
      <c r="KRL4" s="168"/>
      <c r="KRM4" s="168"/>
      <c r="KRN4" s="168"/>
      <c r="KRO4" s="168"/>
      <c r="KRP4" s="168"/>
      <c r="KRQ4" s="168"/>
      <c r="KRR4" s="168"/>
      <c r="KRS4" s="168"/>
      <c r="KRT4" s="168"/>
      <c r="KRU4" s="168"/>
      <c r="KRV4" s="168"/>
      <c r="KRW4" s="168"/>
      <c r="KRX4" s="168"/>
      <c r="KRY4" s="168"/>
      <c r="KRZ4" s="168"/>
      <c r="KSA4" s="168"/>
      <c r="KSB4" s="168"/>
      <c r="KSC4" s="168"/>
      <c r="KSD4" s="168"/>
      <c r="KSE4" s="168"/>
      <c r="KSF4" s="168"/>
      <c r="KSG4" s="168"/>
      <c r="KSH4" s="168"/>
      <c r="KSI4" s="168"/>
      <c r="KSJ4" s="168"/>
      <c r="KSK4" s="168"/>
      <c r="KSL4" s="168"/>
      <c r="KSM4" s="168"/>
      <c r="KSN4" s="168"/>
      <c r="KSO4" s="168"/>
      <c r="KSP4" s="168"/>
      <c r="KSQ4" s="168"/>
      <c r="KSR4" s="168"/>
      <c r="KSS4" s="168"/>
      <c r="KST4" s="168"/>
      <c r="KSU4" s="168"/>
      <c r="KSV4" s="168"/>
      <c r="KSW4" s="168"/>
      <c r="KSX4" s="168"/>
      <c r="KSY4" s="168"/>
      <c r="KSZ4" s="168"/>
      <c r="KTA4" s="168"/>
      <c r="KTB4" s="168"/>
      <c r="KTC4" s="168"/>
      <c r="KTD4" s="168"/>
      <c r="KTE4" s="168"/>
      <c r="KTF4" s="168"/>
      <c r="KTG4" s="168"/>
      <c r="KTH4" s="168"/>
      <c r="KTI4" s="168"/>
      <c r="KTJ4" s="168"/>
      <c r="KTK4" s="168"/>
      <c r="KTL4" s="168"/>
      <c r="KTM4" s="168"/>
      <c r="KTN4" s="168"/>
      <c r="KTO4" s="168"/>
      <c r="KTP4" s="168"/>
      <c r="KTQ4" s="168"/>
      <c r="KTR4" s="168"/>
      <c r="KTS4" s="168"/>
      <c r="KTT4" s="168"/>
      <c r="KTU4" s="168"/>
      <c r="KTV4" s="168"/>
      <c r="KTW4" s="168"/>
      <c r="KTX4" s="168"/>
      <c r="KTY4" s="168"/>
      <c r="KTZ4" s="168"/>
      <c r="KUA4" s="168"/>
      <c r="KUB4" s="168"/>
      <c r="KUC4" s="168"/>
      <c r="KUD4" s="168"/>
      <c r="KUE4" s="168"/>
      <c r="KUF4" s="168"/>
      <c r="KUG4" s="168"/>
      <c r="KUH4" s="168"/>
      <c r="KUI4" s="168"/>
      <c r="KUJ4" s="168"/>
      <c r="KUK4" s="168"/>
      <c r="KUL4" s="168"/>
      <c r="KUM4" s="168"/>
      <c r="KUN4" s="168"/>
      <c r="KUO4" s="168"/>
      <c r="KUP4" s="168"/>
      <c r="KUQ4" s="168"/>
      <c r="KUR4" s="168"/>
      <c r="KUS4" s="168"/>
      <c r="KUT4" s="168"/>
      <c r="KUU4" s="168"/>
      <c r="KUV4" s="168"/>
      <c r="KUW4" s="168"/>
      <c r="KUX4" s="168"/>
      <c r="KUY4" s="168"/>
      <c r="KUZ4" s="168"/>
      <c r="KVA4" s="168"/>
      <c r="KVB4" s="168"/>
      <c r="KVC4" s="168"/>
      <c r="KVD4" s="168"/>
      <c r="KVE4" s="168"/>
      <c r="KVF4" s="168"/>
      <c r="KVG4" s="168"/>
      <c r="KVH4" s="168"/>
      <c r="KVI4" s="168"/>
      <c r="KVJ4" s="168"/>
      <c r="KVK4" s="168"/>
      <c r="KVL4" s="168"/>
      <c r="KVM4" s="168"/>
      <c r="KVN4" s="168"/>
      <c r="KVO4" s="168"/>
      <c r="KVP4" s="168"/>
      <c r="KVQ4" s="168"/>
      <c r="KVR4" s="168"/>
      <c r="KVS4" s="168"/>
      <c r="KVT4" s="168"/>
      <c r="KVU4" s="168"/>
      <c r="KVV4" s="168"/>
      <c r="KVW4" s="168"/>
      <c r="KVX4" s="168"/>
      <c r="KVY4" s="168"/>
      <c r="KVZ4" s="168"/>
      <c r="KWA4" s="168"/>
      <c r="KWB4" s="168"/>
      <c r="KWC4" s="168"/>
      <c r="KWD4" s="168"/>
      <c r="KWE4" s="168"/>
      <c r="KWF4" s="168"/>
      <c r="KWG4" s="168"/>
      <c r="KWH4" s="168"/>
      <c r="KWI4" s="168"/>
      <c r="KWJ4" s="168"/>
      <c r="KWK4" s="168"/>
      <c r="KWL4" s="168"/>
      <c r="KWM4" s="168"/>
      <c r="KWN4" s="168"/>
      <c r="KWO4" s="168"/>
      <c r="KWP4" s="168"/>
      <c r="KWQ4" s="168"/>
      <c r="KWR4" s="168"/>
      <c r="KWS4" s="168"/>
      <c r="KWT4" s="168"/>
      <c r="KWU4" s="168"/>
      <c r="KWV4" s="168"/>
      <c r="KWW4" s="168"/>
      <c r="KWX4" s="168"/>
      <c r="KWY4" s="168"/>
      <c r="KWZ4" s="168"/>
      <c r="KXA4" s="168"/>
      <c r="KXB4" s="168"/>
      <c r="KXC4" s="168"/>
      <c r="KXD4" s="168"/>
      <c r="KXE4" s="168"/>
      <c r="KXF4" s="168"/>
      <c r="KXG4" s="168"/>
      <c r="KXH4" s="168"/>
      <c r="KXI4" s="168"/>
      <c r="KXJ4" s="168"/>
      <c r="KXK4" s="168"/>
      <c r="KXL4" s="168"/>
      <c r="KXM4" s="168"/>
      <c r="KXN4" s="168"/>
      <c r="KXO4" s="168"/>
      <c r="KXP4" s="168"/>
      <c r="KXQ4" s="168"/>
      <c r="KXR4" s="168"/>
      <c r="KXS4" s="168"/>
      <c r="KXT4" s="168"/>
      <c r="KXU4" s="168"/>
      <c r="KXV4" s="168"/>
      <c r="KXW4" s="168"/>
      <c r="KXX4" s="168"/>
      <c r="KXY4" s="168"/>
      <c r="KXZ4" s="168"/>
      <c r="KYA4" s="168"/>
      <c r="KYB4" s="168"/>
      <c r="KYC4" s="168"/>
      <c r="KYD4" s="168"/>
      <c r="KYE4" s="168"/>
      <c r="KYF4" s="168"/>
      <c r="KYG4" s="168"/>
      <c r="KYH4" s="168"/>
      <c r="KYI4" s="168"/>
      <c r="KYJ4" s="168"/>
      <c r="KYK4" s="168"/>
      <c r="KYL4" s="168"/>
      <c r="KYM4" s="168"/>
      <c r="KYN4" s="168"/>
      <c r="KYO4" s="168"/>
      <c r="KYP4" s="168"/>
      <c r="KYQ4" s="168"/>
      <c r="KYR4" s="168"/>
      <c r="KYS4" s="168"/>
      <c r="KYT4" s="168"/>
      <c r="KYU4" s="168"/>
      <c r="KYV4" s="168"/>
      <c r="KYW4" s="168"/>
      <c r="KYX4" s="168"/>
      <c r="KYY4" s="168"/>
      <c r="KYZ4" s="168"/>
      <c r="KZA4" s="168"/>
      <c r="KZB4" s="168"/>
      <c r="KZC4" s="168"/>
      <c r="KZD4" s="168"/>
      <c r="KZE4" s="168"/>
      <c r="KZF4" s="168"/>
      <c r="KZG4" s="168"/>
      <c r="KZH4" s="168"/>
      <c r="KZI4" s="168"/>
      <c r="KZJ4" s="168"/>
      <c r="KZK4" s="168"/>
      <c r="KZL4" s="168"/>
      <c r="KZM4" s="168"/>
      <c r="KZN4" s="168"/>
      <c r="KZO4" s="168"/>
      <c r="KZP4" s="168"/>
      <c r="KZQ4" s="168"/>
      <c r="KZR4" s="168"/>
      <c r="KZS4" s="168"/>
      <c r="KZT4" s="168"/>
      <c r="KZU4" s="168"/>
      <c r="KZV4" s="168"/>
      <c r="KZW4" s="168"/>
      <c r="KZX4" s="168"/>
      <c r="KZY4" s="168"/>
      <c r="KZZ4" s="168"/>
      <c r="LAA4" s="168"/>
      <c r="LAB4" s="168"/>
      <c r="LAC4" s="168"/>
      <c r="LAD4" s="168"/>
      <c r="LAE4" s="168"/>
      <c r="LAF4" s="168"/>
      <c r="LAG4" s="168"/>
      <c r="LAH4" s="168"/>
      <c r="LAI4" s="168"/>
      <c r="LAJ4" s="168"/>
      <c r="LAK4" s="168"/>
      <c r="LAL4" s="168"/>
      <c r="LAM4" s="168"/>
      <c r="LAN4" s="168"/>
      <c r="LAO4" s="168"/>
      <c r="LAP4" s="168"/>
      <c r="LAQ4" s="168"/>
      <c r="LAR4" s="168"/>
      <c r="LAS4" s="168"/>
      <c r="LAT4" s="168"/>
      <c r="LAU4" s="168"/>
      <c r="LAV4" s="168"/>
      <c r="LAW4" s="168"/>
      <c r="LAX4" s="168"/>
      <c r="LAY4" s="168"/>
      <c r="LAZ4" s="168"/>
      <c r="LBA4" s="168"/>
      <c r="LBB4" s="168"/>
      <c r="LBC4" s="168"/>
      <c r="LBD4" s="168"/>
      <c r="LBE4" s="168"/>
      <c r="LBF4" s="168"/>
      <c r="LBG4" s="168"/>
      <c r="LBH4" s="168"/>
      <c r="LBI4" s="168"/>
      <c r="LBJ4" s="168"/>
      <c r="LBK4" s="168"/>
      <c r="LBL4" s="168"/>
      <c r="LBM4" s="168"/>
      <c r="LBN4" s="168"/>
      <c r="LBO4" s="168"/>
      <c r="LBP4" s="168"/>
      <c r="LBQ4" s="168"/>
      <c r="LBR4" s="168"/>
      <c r="LBS4" s="168"/>
      <c r="LBT4" s="168"/>
      <c r="LBU4" s="168"/>
      <c r="LBV4" s="168"/>
      <c r="LBW4" s="168"/>
      <c r="LBX4" s="168"/>
      <c r="LBY4" s="168"/>
      <c r="LBZ4" s="168"/>
      <c r="LCA4" s="168"/>
      <c r="LCB4" s="168"/>
      <c r="LCC4" s="168"/>
      <c r="LCD4" s="168"/>
      <c r="LCE4" s="168"/>
      <c r="LCF4" s="168"/>
      <c r="LCG4" s="168"/>
      <c r="LCH4" s="168"/>
      <c r="LCI4" s="168"/>
      <c r="LCJ4" s="168"/>
      <c r="LCK4" s="168"/>
      <c r="LCL4" s="168"/>
      <c r="LCM4" s="168"/>
      <c r="LCN4" s="168"/>
      <c r="LCO4" s="168"/>
      <c r="LCP4" s="168"/>
      <c r="LCQ4" s="168"/>
      <c r="LCR4" s="168"/>
      <c r="LCS4" s="168"/>
      <c r="LCT4" s="168"/>
      <c r="LCU4" s="168"/>
      <c r="LCV4" s="168"/>
      <c r="LCW4" s="168"/>
      <c r="LCX4" s="168"/>
      <c r="LCY4" s="168"/>
      <c r="LCZ4" s="168"/>
      <c r="LDA4" s="168"/>
      <c r="LDB4" s="168"/>
      <c r="LDC4" s="168"/>
      <c r="LDD4" s="168"/>
      <c r="LDE4" s="168"/>
      <c r="LDF4" s="168"/>
      <c r="LDG4" s="168"/>
      <c r="LDH4" s="168"/>
      <c r="LDI4" s="168"/>
      <c r="LDJ4" s="168"/>
      <c r="LDK4" s="168"/>
      <c r="LDL4" s="168"/>
      <c r="LDM4" s="168"/>
      <c r="LDN4" s="168"/>
      <c r="LDO4" s="168"/>
      <c r="LDP4" s="168"/>
      <c r="LDQ4" s="168"/>
      <c r="LDR4" s="168"/>
      <c r="LDS4" s="168"/>
      <c r="LDT4" s="168"/>
      <c r="LDU4" s="168"/>
      <c r="LDV4" s="168"/>
      <c r="LDW4" s="168"/>
      <c r="LDX4" s="168"/>
      <c r="LDY4" s="168"/>
      <c r="LDZ4" s="168"/>
      <c r="LEA4" s="168"/>
      <c r="LEB4" s="168"/>
      <c r="LEC4" s="168"/>
      <c r="LED4" s="168"/>
      <c r="LEE4" s="168"/>
      <c r="LEF4" s="168"/>
      <c r="LEG4" s="168"/>
      <c r="LEH4" s="168"/>
      <c r="LEI4" s="168"/>
      <c r="LEJ4" s="168"/>
      <c r="LEK4" s="168"/>
      <c r="LEL4" s="168"/>
      <c r="LEM4" s="168"/>
      <c r="LEN4" s="168"/>
      <c r="LEO4" s="168"/>
      <c r="LEP4" s="168"/>
      <c r="LEQ4" s="168"/>
      <c r="LER4" s="168"/>
      <c r="LES4" s="168"/>
      <c r="LET4" s="168"/>
      <c r="LEU4" s="168"/>
      <c r="LEV4" s="168"/>
      <c r="LEW4" s="168"/>
      <c r="LEX4" s="168"/>
      <c r="LEY4" s="168"/>
      <c r="LEZ4" s="168"/>
      <c r="LFA4" s="168"/>
      <c r="LFB4" s="168"/>
      <c r="LFC4" s="168"/>
      <c r="LFD4" s="168"/>
      <c r="LFE4" s="168"/>
      <c r="LFF4" s="168"/>
      <c r="LFG4" s="168"/>
      <c r="LFH4" s="168"/>
      <c r="LFI4" s="168"/>
      <c r="LFJ4" s="168"/>
      <c r="LFK4" s="168"/>
      <c r="LFL4" s="168"/>
      <c r="LFM4" s="168"/>
      <c r="LFN4" s="168"/>
      <c r="LFO4" s="168"/>
      <c r="LFP4" s="168"/>
      <c r="LFQ4" s="168"/>
      <c r="LFR4" s="168"/>
      <c r="LFS4" s="168"/>
      <c r="LFT4" s="168"/>
      <c r="LFU4" s="168"/>
      <c r="LFV4" s="168"/>
      <c r="LFW4" s="168"/>
      <c r="LFX4" s="168"/>
      <c r="LFY4" s="168"/>
      <c r="LFZ4" s="168"/>
      <c r="LGA4" s="168"/>
      <c r="LGB4" s="168"/>
      <c r="LGC4" s="168"/>
      <c r="LGD4" s="168"/>
      <c r="LGE4" s="168"/>
      <c r="LGF4" s="168"/>
      <c r="LGG4" s="168"/>
      <c r="LGH4" s="168"/>
      <c r="LGI4" s="168"/>
      <c r="LGJ4" s="168"/>
      <c r="LGK4" s="168"/>
      <c r="LGL4" s="168"/>
      <c r="LGM4" s="168"/>
      <c r="LGN4" s="168"/>
      <c r="LGO4" s="168"/>
      <c r="LGP4" s="168"/>
      <c r="LGQ4" s="168"/>
      <c r="LGR4" s="168"/>
      <c r="LGS4" s="168"/>
      <c r="LGT4" s="168"/>
      <c r="LGU4" s="168"/>
      <c r="LGV4" s="168"/>
      <c r="LGW4" s="168"/>
      <c r="LGX4" s="168"/>
      <c r="LGY4" s="168"/>
      <c r="LGZ4" s="168"/>
      <c r="LHA4" s="168"/>
      <c r="LHB4" s="168"/>
      <c r="LHC4" s="168"/>
      <c r="LHD4" s="168"/>
      <c r="LHE4" s="168"/>
      <c r="LHF4" s="168"/>
      <c r="LHG4" s="168"/>
      <c r="LHH4" s="168"/>
      <c r="LHI4" s="168"/>
      <c r="LHJ4" s="168"/>
      <c r="LHK4" s="168"/>
      <c r="LHL4" s="168"/>
      <c r="LHM4" s="168"/>
      <c r="LHN4" s="168"/>
      <c r="LHO4" s="168"/>
      <c r="LHP4" s="168"/>
      <c r="LHQ4" s="168"/>
      <c r="LHR4" s="168"/>
      <c r="LHS4" s="168"/>
      <c r="LHT4" s="168"/>
      <c r="LHU4" s="168"/>
      <c r="LHV4" s="168"/>
      <c r="LHW4" s="168"/>
      <c r="LHX4" s="168"/>
      <c r="LHY4" s="168"/>
      <c r="LHZ4" s="168"/>
      <c r="LIA4" s="168"/>
      <c r="LIB4" s="168"/>
      <c r="LIC4" s="168"/>
      <c r="LID4" s="168"/>
      <c r="LIE4" s="168"/>
      <c r="LIF4" s="168"/>
      <c r="LIG4" s="168"/>
      <c r="LIH4" s="168"/>
      <c r="LII4" s="168"/>
      <c r="LIJ4" s="168"/>
      <c r="LIK4" s="168"/>
      <c r="LIL4" s="168"/>
      <c r="LIM4" s="168"/>
      <c r="LIN4" s="168"/>
      <c r="LIO4" s="168"/>
      <c r="LIP4" s="168"/>
      <c r="LIQ4" s="168"/>
      <c r="LIR4" s="168"/>
      <c r="LIS4" s="168"/>
      <c r="LIT4" s="168"/>
      <c r="LIU4" s="168"/>
      <c r="LIV4" s="168"/>
      <c r="LIW4" s="168"/>
      <c r="LIX4" s="168"/>
      <c r="LIY4" s="168"/>
      <c r="LIZ4" s="168"/>
      <c r="LJA4" s="168"/>
      <c r="LJB4" s="168"/>
      <c r="LJC4" s="168"/>
      <c r="LJD4" s="168"/>
      <c r="LJE4" s="168"/>
      <c r="LJF4" s="168"/>
      <c r="LJG4" s="168"/>
      <c r="LJH4" s="168"/>
      <c r="LJI4" s="168"/>
      <c r="LJJ4" s="168"/>
      <c r="LJK4" s="168"/>
      <c r="LJL4" s="168"/>
      <c r="LJM4" s="168"/>
      <c r="LJN4" s="168"/>
      <c r="LJO4" s="168"/>
      <c r="LJP4" s="168"/>
      <c r="LJQ4" s="168"/>
      <c r="LJR4" s="168"/>
      <c r="LJS4" s="168"/>
      <c r="LJT4" s="168"/>
      <c r="LJU4" s="168"/>
      <c r="LJV4" s="168"/>
      <c r="LJW4" s="168"/>
      <c r="LJX4" s="168"/>
      <c r="LJY4" s="168"/>
      <c r="LJZ4" s="168"/>
      <c r="LKA4" s="168"/>
      <c r="LKB4" s="168"/>
      <c r="LKC4" s="168"/>
      <c r="LKD4" s="168"/>
      <c r="LKE4" s="168"/>
      <c r="LKF4" s="168"/>
      <c r="LKG4" s="168"/>
      <c r="LKH4" s="168"/>
      <c r="LKI4" s="168"/>
      <c r="LKJ4" s="168"/>
      <c r="LKK4" s="168"/>
      <c r="LKL4" s="168"/>
      <c r="LKM4" s="168"/>
      <c r="LKN4" s="168"/>
      <c r="LKO4" s="168"/>
      <c r="LKP4" s="168"/>
      <c r="LKQ4" s="168"/>
      <c r="LKR4" s="168"/>
      <c r="LKS4" s="168"/>
      <c r="LKT4" s="168"/>
      <c r="LKU4" s="168"/>
      <c r="LKV4" s="168"/>
      <c r="LKW4" s="168"/>
      <c r="LKX4" s="168"/>
      <c r="LKY4" s="168"/>
      <c r="LKZ4" s="168"/>
      <c r="LLA4" s="168"/>
      <c r="LLB4" s="168"/>
      <c r="LLC4" s="168"/>
      <c r="LLD4" s="168"/>
      <c r="LLE4" s="168"/>
      <c r="LLF4" s="168"/>
      <c r="LLG4" s="168"/>
      <c r="LLH4" s="168"/>
      <c r="LLI4" s="168"/>
      <c r="LLJ4" s="168"/>
      <c r="LLK4" s="168"/>
      <c r="LLL4" s="168"/>
      <c r="LLM4" s="168"/>
      <c r="LLN4" s="168"/>
      <c r="LLO4" s="168"/>
      <c r="LLP4" s="168"/>
      <c r="LLQ4" s="168"/>
      <c r="LLR4" s="168"/>
      <c r="LLS4" s="168"/>
      <c r="LLT4" s="168"/>
      <c r="LLU4" s="168"/>
      <c r="LLV4" s="168"/>
      <c r="LLW4" s="168"/>
      <c r="LLX4" s="168"/>
      <c r="LLY4" s="168"/>
      <c r="LLZ4" s="168"/>
      <c r="LMA4" s="168"/>
      <c r="LMB4" s="168"/>
      <c r="LMC4" s="168"/>
      <c r="LMD4" s="168"/>
      <c r="LME4" s="168"/>
      <c r="LMF4" s="168"/>
      <c r="LMG4" s="168"/>
      <c r="LMH4" s="168"/>
      <c r="LMI4" s="168"/>
      <c r="LMJ4" s="168"/>
      <c r="LMK4" s="168"/>
      <c r="LML4" s="168"/>
      <c r="LMM4" s="168"/>
      <c r="LMN4" s="168"/>
      <c r="LMO4" s="168"/>
      <c r="LMP4" s="168"/>
      <c r="LMQ4" s="168"/>
      <c r="LMR4" s="168"/>
      <c r="LMS4" s="168"/>
      <c r="LMT4" s="168"/>
      <c r="LMU4" s="168"/>
      <c r="LMV4" s="168"/>
      <c r="LMW4" s="168"/>
      <c r="LMX4" s="168"/>
      <c r="LMY4" s="168"/>
      <c r="LMZ4" s="168"/>
      <c r="LNA4" s="168"/>
      <c r="LNB4" s="168"/>
      <c r="LNC4" s="168"/>
      <c r="LND4" s="168"/>
      <c r="LNE4" s="168"/>
      <c r="LNF4" s="168"/>
      <c r="LNG4" s="168"/>
      <c r="LNH4" s="168"/>
      <c r="LNI4" s="168"/>
      <c r="LNJ4" s="168"/>
      <c r="LNK4" s="168"/>
      <c r="LNL4" s="168"/>
      <c r="LNM4" s="168"/>
      <c r="LNN4" s="168"/>
      <c r="LNO4" s="168"/>
      <c r="LNP4" s="168"/>
      <c r="LNQ4" s="168"/>
      <c r="LNR4" s="168"/>
      <c r="LNS4" s="168"/>
      <c r="LNT4" s="168"/>
      <c r="LNU4" s="168"/>
      <c r="LNV4" s="168"/>
      <c r="LNW4" s="168"/>
      <c r="LNX4" s="168"/>
      <c r="LNY4" s="168"/>
      <c r="LNZ4" s="168"/>
      <c r="LOA4" s="168"/>
      <c r="LOB4" s="168"/>
      <c r="LOC4" s="168"/>
      <c r="LOD4" s="168"/>
      <c r="LOE4" s="168"/>
      <c r="LOF4" s="168"/>
      <c r="LOG4" s="168"/>
      <c r="LOH4" s="168"/>
      <c r="LOI4" s="168"/>
      <c r="LOJ4" s="168"/>
      <c r="LOK4" s="168"/>
      <c r="LOL4" s="168"/>
      <c r="LOM4" s="168"/>
      <c r="LON4" s="168"/>
      <c r="LOO4" s="168"/>
      <c r="LOP4" s="168"/>
      <c r="LOQ4" s="168"/>
      <c r="LOR4" s="168"/>
      <c r="LOS4" s="168"/>
      <c r="LOT4" s="168"/>
      <c r="LOU4" s="168"/>
      <c r="LOV4" s="168"/>
      <c r="LOW4" s="168"/>
      <c r="LOX4" s="168"/>
      <c r="LOY4" s="168"/>
      <c r="LOZ4" s="168"/>
      <c r="LPA4" s="168"/>
      <c r="LPB4" s="168"/>
      <c r="LPC4" s="168"/>
      <c r="LPD4" s="168"/>
      <c r="LPE4" s="168"/>
      <c r="LPF4" s="168"/>
      <c r="LPG4" s="168"/>
      <c r="LPH4" s="168"/>
      <c r="LPI4" s="168"/>
      <c r="LPJ4" s="168"/>
      <c r="LPK4" s="168"/>
      <c r="LPL4" s="168"/>
      <c r="LPM4" s="168"/>
      <c r="LPN4" s="168"/>
      <c r="LPO4" s="168"/>
      <c r="LPP4" s="168"/>
      <c r="LPQ4" s="168"/>
      <c r="LPR4" s="168"/>
      <c r="LPS4" s="168"/>
      <c r="LPT4" s="168"/>
      <c r="LPU4" s="168"/>
      <c r="LPV4" s="168"/>
      <c r="LPW4" s="168"/>
      <c r="LPX4" s="168"/>
      <c r="LPY4" s="168"/>
      <c r="LPZ4" s="168"/>
      <c r="LQA4" s="168"/>
      <c r="LQB4" s="168"/>
      <c r="LQC4" s="168"/>
      <c r="LQD4" s="168"/>
      <c r="LQE4" s="168"/>
      <c r="LQF4" s="168"/>
      <c r="LQG4" s="168"/>
      <c r="LQH4" s="168"/>
      <c r="LQI4" s="168"/>
      <c r="LQJ4" s="168"/>
      <c r="LQK4" s="168"/>
      <c r="LQL4" s="168"/>
      <c r="LQM4" s="168"/>
      <c r="LQN4" s="168"/>
      <c r="LQO4" s="168"/>
      <c r="LQP4" s="168"/>
      <c r="LQQ4" s="168"/>
      <c r="LQR4" s="168"/>
      <c r="LQS4" s="168"/>
      <c r="LQT4" s="168"/>
      <c r="LQU4" s="168"/>
      <c r="LQV4" s="168"/>
      <c r="LQW4" s="168"/>
      <c r="LQX4" s="168"/>
      <c r="LQY4" s="168"/>
      <c r="LQZ4" s="168"/>
      <c r="LRA4" s="168"/>
      <c r="LRB4" s="168"/>
      <c r="LRC4" s="168"/>
      <c r="LRD4" s="168"/>
      <c r="LRE4" s="168"/>
      <c r="LRF4" s="168"/>
      <c r="LRG4" s="168"/>
      <c r="LRH4" s="168"/>
      <c r="LRI4" s="168"/>
      <c r="LRJ4" s="168"/>
      <c r="LRK4" s="168"/>
      <c r="LRL4" s="168"/>
      <c r="LRM4" s="168"/>
      <c r="LRN4" s="168"/>
      <c r="LRO4" s="168"/>
      <c r="LRP4" s="168"/>
      <c r="LRQ4" s="168"/>
      <c r="LRR4" s="168"/>
      <c r="LRS4" s="168"/>
      <c r="LRT4" s="168"/>
      <c r="LRU4" s="168"/>
      <c r="LRV4" s="168"/>
      <c r="LRW4" s="168"/>
      <c r="LRX4" s="168"/>
      <c r="LRY4" s="168"/>
      <c r="LRZ4" s="168"/>
      <c r="LSA4" s="168"/>
      <c r="LSB4" s="168"/>
      <c r="LSC4" s="168"/>
      <c r="LSD4" s="168"/>
      <c r="LSE4" s="168"/>
      <c r="LSF4" s="168"/>
      <c r="LSG4" s="168"/>
      <c r="LSH4" s="168"/>
      <c r="LSI4" s="168"/>
      <c r="LSJ4" s="168"/>
      <c r="LSK4" s="168"/>
      <c r="LSL4" s="168"/>
      <c r="LSM4" s="168"/>
      <c r="LSN4" s="168"/>
      <c r="LSO4" s="168"/>
      <c r="LSP4" s="168"/>
      <c r="LSQ4" s="168"/>
      <c r="LSR4" s="168"/>
      <c r="LSS4" s="168"/>
      <c r="LST4" s="168"/>
      <c r="LSU4" s="168"/>
      <c r="LSV4" s="168"/>
      <c r="LSW4" s="168"/>
      <c r="LSX4" s="168"/>
      <c r="LSY4" s="168"/>
      <c r="LSZ4" s="168"/>
      <c r="LTA4" s="168"/>
      <c r="LTB4" s="168"/>
      <c r="LTC4" s="168"/>
      <c r="LTD4" s="168"/>
      <c r="LTE4" s="168"/>
      <c r="LTF4" s="168"/>
      <c r="LTG4" s="168"/>
      <c r="LTH4" s="168"/>
      <c r="LTI4" s="168"/>
      <c r="LTJ4" s="168"/>
      <c r="LTK4" s="168"/>
      <c r="LTL4" s="168"/>
      <c r="LTM4" s="168"/>
      <c r="LTN4" s="168"/>
      <c r="LTO4" s="168"/>
      <c r="LTP4" s="168"/>
      <c r="LTQ4" s="168"/>
      <c r="LTR4" s="168"/>
      <c r="LTS4" s="168"/>
      <c r="LTT4" s="168"/>
      <c r="LTU4" s="168"/>
      <c r="LTV4" s="168"/>
      <c r="LTW4" s="168"/>
      <c r="LTX4" s="168"/>
      <c r="LTY4" s="168"/>
      <c r="LTZ4" s="168"/>
      <c r="LUA4" s="168"/>
      <c r="LUB4" s="168"/>
      <c r="LUC4" s="168"/>
      <c r="LUD4" s="168"/>
      <c r="LUE4" s="168"/>
      <c r="LUF4" s="168"/>
      <c r="LUG4" s="168"/>
      <c r="LUH4" s="168"/>
      <c r="LUI4" s="168"/>
      <c r="LUJ4" s="168"/>
      <c r="LUK4" s="168"/>
      <c r="LUL4" s="168"/>
      <c r="LUM4" s="168"/>
      <c r="LUN4" s="168"/>
      <c r="LUO4" s="168"/>
      <c r="LUP4" s="168"/>
      <c r="LUQ4" s="168"/>
      <c r="LUR4" s="168"/>
      <c r="LUS4" s="168"/>
      <c r="LUT4" s="168"/>
      <c r="LUU4" s="168"/>
      <c r="LUV4" s="168"/>
      <c r="LUW4" s="168"/>
      <c r="LUX4" s="168"/>
      <c r="LUY4" s="168"/>
      <c r="LUZ4" s="168"/>
      <c r="LVA4" s="168"/>
      <c r="LVB4" s="168"/>
      <c r="LVC4" s="168"/>
      <c r="LVD4" s="168"/>
      <c r="LVE4" s="168"/>
      <c r="LVF4" s="168"/>
      <c r="LVG4" s="168"/>
      <c r="LVH4" s="168"/>
      <c r="LVI4" s="168"/>
      <c r="LVJ4" s="168"/>
      <c r="LVK4" s="168"/>
      <c r="LVL4" s="168"/>
      <c r="LVM4" s="168"/>
      <c r="LVN4" s="168"/>
      <c r="LVO4" s="168"/>
      <c r="LVP4" s="168"/>
      <c r="LVQ4" s="168"/>
      <c r="LVR4" s="168"/>
      <c r="LVS4" s="168"/>
      <c r="LVT4" s="168"/>
      <c r="LVU4" s="168"/>
      <c r="LVV4" s="168"/>
      <c r="LVW4" s="168"/>
      <c r="LVX4" s="168"/>
      <c r="LVY4" s="168"/>
      <c r="LVZ4" s="168"/>
      <c r="LWA4" s="168"/>
      <c r="LWB4" s="168"/>
      <c r="LWC4" s="168"/>
      <c r="LWD4" s="168"/>
      <c r="LWE4" s="168"/>
      <c r="LWF4" s="168"/>
      <c r="LWG4" s="168"/>
      <c r="LWH4" s="168"/>
      <c r="LWI4" s="168"/>
      <c r="LWJ4" s="168"/>
      <c r="LWK4" s="168"/>
      <c r="LWL4" s="168"/>
      <c r="LWM4" s="168"/>
      <c r="LWN4" s="168"/>
      <c r="LWO4" s="168"/>
      <c r="LWP4" s="168"/>
      <c r="LWQ4" s="168"/>
      <c r="LWR4" s="168"/>
      <c r="LWS4" s="168"/>
      <c r="LWT4" s="168"/>
      <c r="LWU4" s="168"/>
      <c r="LWV4" s="168"/>
      <c r="LWW4" s="168"/>
      <c r="LWX4" s="168"/>
      <c r="LWY4" s="168"/>
      <c r="LWZ4" s="168"/>
      <c r="LXA4" s="168"/>
      <c r="LXB4" s="168"/>
      <c r="LXC4" s="168"/>
      <c r="LXD4" s="168"/>
      <c r="LXE4" s="168"/>
      <c r="LXF4" s="168"/>
      <c r="LXG4" s="168"/>
      <c r="LXH4" s="168"/>
      <c r="LXI4" s="168"/>
      <c r="LXJ4" s="168"/>
      <c r="LXK4" s="168"/>
      <c r="LXL4" s="168"/>
      <c r="LXM4" s="168"/>
      <c r="LXN4" s="168"/>
      <c r="LXO4" s="168"/>
      <c r="LXP4" s="168"/>
      <c r="LXQ4" s="168"/>
      <c r="LXR4" s="168"/>
      <c r="LXS4" s="168"/>
      <c r="LXT4" s="168"/>
      <c r="LXU4" s="168"/>
      <c r="LXV4" s="168"/>
      <c r="LXW4" s="168"/>
      <c r="LXX4" s="168"/>
      <c r="LXY4" s="168"/>
      <c r="LXZ4" s="168"/>
      <c r="LYA4" s="168"/>
      <c r="LYB4" s="168"/>
      <c r="LYC4" s="168"/>
      <c r="LYD4" s="168"/>
      <c r="LYE4" s="168"/>
      <c r="LYF4" s="168"/>
      <c r="LYG4" s="168"/>
      <c r="LYH4" s="168"/>
      <c r="LYI4" s="168"/>
      <c r="LYJ4" s="168"/>
      <c r="LYK4" s="168"/>
      <c r="LYL4" s="168"/>
      <c r="LYM4" s="168"/>
      <c r="LYN4" s="168"/>
      <c r="LYO4" s="168"/>
      <c r="LYP4" s="168"/>
      <c r="LYQ4" s="168"/>
      <c r="LYR4" s="168"/>
      <c r="LYS4" s="168"/>
      <c r="LYT4" s="168"/>
      <c r="LYU4" s="168"/>
      <c r="LYV4" s="168"/>
      <c r="LYW4" s="168"/>
      <c r="LYX4" s="168"/>
      <c r="LYY4" s="168"/>
      <c r="LYZ4" s="168"/>
      <c r="LZA4" s="168"/>
      <c r="LZB4" s="168"/>
      <c r="LZC4" s="168"/>
      <c r="LZD4" s="168"/>
      <c r="LZE4" s="168"/>
      <c r="LZF4" s="168"/>
      <c r="LZG4" s="168"/>
      <c r="LZH4" s="168"/>
      <c r="LZI4" s="168"/>
      <c r="LZJ4" s="168"/>
      <c r="LZK4" s="168"/>
      <c r="LZL4" s="168"/>
      <c r="LZM4" s="168"/>
      <c r="LZN4" s="168"/>
      <c r="LZO4" s="168"/>
      <c r="LZP4" s="168"/>
      <c r="LZQ4" s="168"/>
      <c r="LZR4" s="168"/>
      <c r="LZS4" s="168"/>
      <c r="LZT4" s="168"/>
      <c r="LZU4" s="168"/>
      <c r="LZV4" s="168"/>
      <c r="LZW4" s="168"/>
      <c r="LZX4" s="168"/>
      <c r="LZY4" s="168"/>
      <c r="LZZ4" s="168"/>
      <c r="MAA4" s="168"/>
      <c r="MAB4" s="168"/>
      <c r="MAC4" s="168"/>
      <c r="MAD4" s="168"/>
      <c r="MAE4" s="168"/>
      <c r="MAF4" s="168"/>
      <c r="MAG4" s="168"/>
      <c r="MAH4" s="168"/>
      <c r="MAI4" s="168"/>
      <c r="MAJ4" s="168"/>
      <c r="MAK4" s="168"/>
      <c r="MAL4" s="168"/>
      <c r="MAM4" s="168"/>
      <c r="MAN4" s="168"/>
      <c r="MAO4" s="168"/>
      <c r="MAP4" s="168"/>
      <c r="MAQ4" s="168"/>
      <c r="MAR4" s="168"/>
      <c r="MAS4" s="168"/>
      <c r="MAT4" s="168"/>
      <c r="MAU4" s="168"/>
      <c r="MAV4" s="168"/>
      <c r="MAW4" s="168"/>
      <c r="MAX4" s="168"/>
      <c r="MAY4" s="168"/>
      <c r="MAZ4" s="168"/>
      <c r="MBA4" s="168"/>
      <c r="MBB4" s="168"/>
      <c r="MBC4" s="168"/>
      <c r="MBD4" s="168"/>
      <c r="MBE4" s="168"/>
      <c r="MBF4" s="168"/>
      <c r="MBG4" s="168"/>
      <c r="MBH4" s="168"/>
      <c r="MBI4" s="168"/>
      <c r="MBJ4" s="168"/>
      <c r="MBK4" s="168"/>
      <c r="MBL4" s="168"/>
      <c r="MBM4" s="168"/>
      <c r="MBN4" s="168"/>
      <c r="MBO4" s="168"/>
      <c r="MBP4" s="168"/>
      <c r="MBQ4" s="168"/>
      <c r="MBR4" s="168"/>
      <c r="MBS4" s="168"/>
      <c r="MBT4" s="168"/>
      <c r="MBU4" s="168"/>
      <c r="MBV4" s="168"/>
      <c r="MBW4" s="168"/>
      <c r="MBX4" s="168"/>
      <c r="MBY4" s="168"/>
      <c r="MBZ4" s="168"/>
      <c r="MCA4" s="168"/>
      <c r="MCB4" s="168"/>
      <c r="MCC4" s="168"/>
      <c r="MCD4" s="168"/>
      <c r="MCE4" s="168"/>
      <c r="MCF4" s="168"/>
      <c r="MCG4" s="168"/>
      <c r="MCH4" s="168"/>
      <c r="MCI4" s="168"/>
      <c r="MCJ4" s="168"/>
      <c r="MCK4" s="168"/>
      <c r="MCL4" s="168"/>
      <c r="MCM4" s="168"/>
      <c r="MCN4" s="168"/>
      <c r="MCO4" s="168"/>
      <c r="MCP4" s="168"/>
      <c r="MCQ4" s="168"/>
      <c r="MCR4" s="168"/>
      <c r="MCS4" s="168"/>
      <c r="MCT4" s="168"/>
      <c r="MCU4" s="168"/>
      <c r="MCV4" s="168"/>
      <c r="MCW4" s="168"/>
      <c r="MCX4" s="168"/>
      <c r="MCY4" s="168"/>
      <c r="MCZ4" s="168"/>
      <c r="MDA4" s="168"/>
      <c r="MDB4" s="168"/>
      <c r="MDC4" s="168"/>
      <c r="MDD4" s="168"/>
      <c r="MDE4" s="168"/>
      <c r="MDF4" s="168"/>
      <c r="MDG4" s="168"/>
      <c r="MDH4" s="168"/>
      <c r="MDI4" s="168"/>
      <c r="MDJ4" s="168"/>
      <c r="MDK4" s="168"/>
      <c r="MDL4" s="168"/>
      <c r="MDM4" s="168"/>
      <c r="MDN4" s="168"/>
      <c r="MDO4" s="168"/>
      <c r="MDP4" s="168"/>
      <c r="MDQ4" s="168"/>
      <c r="MDR4" s="168"/>
      <c r="MDS4" s="168"/>
      <c r="MDT4" s="168"/>
      <c r="MDU4" s="168"/>
      <c r="MDV4" s="168"/>
      <c r="MDW4" s="168"/>
      <c r="MDX4" s="168"/>
      <c r="MDY4" s="168"/>
      <c r="MDZ4" s="168"/>
      <c r="MEA4" s="168"/>
      <c r="MEB4" s="168"/>
      <c r="MEC4" s="168"/>
      <c r="MED4" s="168"/>
      <c r="MEE4" s="168"/>
      <c r="MEF4" s="168"/>
      <c r="MEG4" s="168"/>
      <c r="MEH4" s="168"/>
      <c r="MEI4" s="168"/>
      <c r="MEJ4" s="168"/>
      <c r="MEK4" s="168"/>
      <c r="MEL4" s="168"/>
      <c r="MEM4" s="168"/>
      <c r="MEN4" s="168"/>
      <c r="MEO4" s="168"/>
      <c r="MEP4" s="168"/>
      <c r="MEQ4" s="168"/>
      <c r="MER4" s="168"/>
      <c r="MES4" s="168"/>
      <c r="MET4" s="168"/>
      <c r="MEU4" s="168"/>
      <c r="MEV4" s="168"/>
      <c r="MEW4" s="168"/>
      <c r="MEX4" s="168"/>
      <c r="MEY4" s="168"/>
      <c r="MEZ4" s="168"/>
      <c r="MFA4" s="168"/>
      <c r="MFB4" s="168"/>
      <c r="MFC4" s="168"/>
      <c r="MFD4" s="168"/>
      <c r="MFE4" s="168"/>
      <c r="MFF4" s="168"/>
      <c r="MFG4" s="168"/>
      <c r="MFH4" s="168"/>
      <c r="MFI4" s="168"/>
      <c r="MFJ4" s="168"/>
      <c r="MFK4" s="168"/>
      <c r="MFL4" s="168"/>
      <c r="MFM4" s="168"/>
      <c r="MFN4" s="168"/>
      <c r="MFO4" s="168"/>
      <c r="MFP4" s="168"/>
      <c r="MFQ4" s="168"/>
      <c r="MFR4" s="168"/>
      <c r="MFS4" s="168"/>
      <c r="MFT4" s="168"/>
      <c r="MFU4" s="168"/>
      <c r="MFV4" s="168"/>
      <c r="MFW4" s="168"/>
      <c r="MFX4" s="168"/>
      <c r="MFY4" s="168"/>
      <c r="MFZ4" s="168"/>
      <c r="MGA4" s="168"/>
      <c r="MGB4" s="168"/>
      <c r="MGC4" s="168"/>
      <c r="MGD4" s="168"/>
      <c r="MGE4" s="168"/>
      <c r="MGF4" s="168"/>
      <c r="MGG4" s="168"/>
      <c r="MGH4" s="168"/>
      <c r="MGI4" s="168"/>
      <c r="MGJ4" s="168"/>
      <c r="MGK4" s="168"/>
      <c r="MGL4" s="168"/>
      <c r="MGM4" s="168"/>
      <c r="MGN4" s="168"/>
      <c r="MGO4" s="168"/>
      <c r="MGP4" s="168"/>
      <c r="MGQ4" s="168"/>
      <c r="MGR4" s="168"/>
      <c r="MGS4" s="168"/>
      <c r="MGT4" s="168"/>
      <c r="MGU4" s="168"/>
      <c r="MGV4" s="168"/>
      <c r="MGW4" s="168"/>
      <c r="MGX4" s="168"/>
      <c r="MGY4" s="168"/>
      <c r="MGZ4" s="168"/>
      <c r="MHA4" s="168"/>
      <c r="MHB4" s="168"/>
      <c r="MHC4" s="168"/>
      <c r="MHD4" s="168"/>
      <c r="MHE4" s="168"/>
      <c r="MHF4" s="168"/>
      <c r="MHG4" s="168"/>
      <c r="MHH4" s="168"/>
      <c r="MHI4" s="168"/>
      <c r="MHJ4" s="168"/>
      <c r="MHK4" s="168"/>
      <c r="MHL4" s="168"/>
      <c r="MHM4" s="168"/>
      <c r="MHN4" s="168"/>
      <c r="MHO4" s="168"/>
      <c r="MHP4" s="168"/>
      <c r="MHQ4" s="168"/>
      <c r="MHR4" s="168"/>
      <c r="MHS4" s="168"/>
      <c r="MHT4" s="168"/>
      <c r="MHU4" s="168"/>
      <c r="MHV4" s="168"/>
      <c r="MHW4" s="168"/>
      <c r="MHX4" s="168"/>
      <c r="MHY4" s="168"/>
      <c r="MHZ4" s="168"/>
      <c r="MIA4" s="168"/>
      <c r="MIB4" s="168"/>
      <c r="MIC4" s="168"/>
      <c r="MID4" s="168"/>
      <c r="MIE4" s="168"/>
      <c r="MIF4" s="168"/>
      <c r="MIG4" s="168"/>
      <c r="MIH4" s="168"/>
      <c r="MII4" s="168"/>
      <c r="MIJ4" s="168"/>
      <c r="MIK4" s="168"/>
      <c r="MIL4" s="168"/>
      <c r="MIM4" s="168"/>
      <c r="MIN4" s="168"/>
      <c r="MIO4" s="168"/>
      <c r="MIP4" s="168"/>
      <c r="MIQ4" s="168"/>
      <c r="MIR4" s="168"/>
      <c r="MIS4" s="168"/>
      <c r="MIT4" s="168"/>
      <c r="MIU4" s="168"/>
      <c r="MIV4" s="168"/>
      <c r="MIW4" s="168"/>
      <c r="MIX4" s="168"/>
      <c r="MIY4" s="168"/>
      <c r="MIZ4" s="168"/>
      <c r="MJA4" s="168"/>
      <c r="MJB4" s="168"/>
      <c r="MJC4" s="168"/>
      <c r="MJD4" s="168"/>
      <c r="MJE4" s="168"/>
      <c r="MJF4" s="168"/>
      <c r="MJG4" s="168"/>
      <c r="MJH4" s="168"/>
      <c r="MJI4" s="168"/>
      <c r="MJJ4" s="168"/>
      <c r="MJK4" s="168"/>
      <c r="MJL4" s="168"/>
      <c r="MJM4" s="168"/>
      <c r="MJN4" s="168"/>
      <c r="MJO4" s="168"/>
      <c r="MJP4" s="168"/>
      <c r="MJQ4" s="168"/>
      <c r="MJR4" s="168"/>
      <c r="MJS4" s="168"/>
      <c r="MJT4" s="168"/>
      <c r="MJU4" s="168"/>
      <c r="MJV4" s="168"/>
      <c r="MJW4" s="168"/>
      <c r="MJX4" s="168"/>
      <c r="MJY4" s="168"/>
      <c r="MJZ4" s="168"/>
      <c r="MKA4" s="168"/>
      <c r="MKB4" s="168"/>
      <c r="MKC4" s="168"/>
      <c r="MKD4" s="168"/>
      <c r="MKE4" s="168"/>
      <c r="MKF4" s="168"/>
      <c r="MKG4" s="168"/>
      <c r="MKH4" s="168"/>
      <c r="MKI4" s="168"/>
      <c r="MKJ4" s="168"/>
      <c r="MKK4" s="168"/>
      <c r="MKL4" s="168"/>
      <c r="MKM4" s="168"/>
      <c r="MKN4" s="168"/>
      <c r="MKO4" s="168"/>
      <c r="MKP4" s="168"/>
      <c r="MKQ4" s="168"/>
      <c r="MKR4" s="168"/>
      <c r="MKS4" s="168"/>
      <c r="MKT4" s="168"/>
      <c r="MKU4" s="168"/>
      <c r="MKV4" s="168"/>
      <c r="MKW4" s="168"/>
      <c r="MKX4" s="168"/>
      <c r="MKY4" s="168"/>
      <c r="MKZ4" s="168"/>
      <c r="MLA4" s="168"/>
      <c r="MLB4" s="168"/>
      <c r="MLC4" s="168"/>
      <c r="MLD4" s="168"/>
      <c r="MLE4" s="168"/>
      <c r="MLF4" s="168"/>
      <c r="MLG4" s="168"/>
      <c r="MLH4" s="168"/>
      <c r="MLI4" s="168"/>
      <c r="MLJ4" s="168"/>
      <c r="MLK4" s="168"/>
      <c r="MLL4" s="168"/>
      <c r="MLM4" s="168"/>
      <c r="MLN4" s="168"/>
      <c r="MLO4" s="168"/>
      <c r="MLP4" s="168"/>
      <c r="MLQ4" s="168"/>
      <c r="MLR4" s="168"/>
      <c r="MLS4" s="168"/>
      <c r="MLT4" s="168"/>
      <c r="MLU4" s="168"/>
      <c r="MLV4" s="168"/>
      <c r="MLW4" s="168"/>
      <c r="MLX4" s="168"/>
      <c r="MLY4" s="168"/>
      <c r="MLZ4" s="168"/>
      <c r="MMA4" s="168"/>
      <c r="MMB4" s="168"/>
      <c r="MMC4" s="168"/>
      <c r="MMD4" s="168"/>
      <c r="MME4" s="168"/>
      <c r="MMF4" s="168"/>
      <c r="MMG4" s="168"/>
      <c r="MMH4" s="168"/>
      <c r="MMI4" s="168"/>
      <c r="MMJ4" s="168"/>
      <c r="MMK4" s="168"/>
      <c r="MML4" s="168"/>
      <c r="MMM4" s="168"/>
      <c r="MMN4" s="168"/>
      <c r="MMO4" s="168"/>
      <c r="MMP4" s="168"/>
      <c r="MMQ4" s="168"/>
      <c r="MMR4" s="168"/>
      <c r="MMS4" s="168"/>
      <c r="MMT4" s="168"/>
      <c r="MMU4" s="168"/>
      <c r="MMV4" s="168"/>
      <c r="MMW4" s="168"/>
      <c r="MMX4" s="168"/>
      <c r="MMY4" s="168"/>
      <c r="MMZ4" s="168"/>
      <c r="MNA4" s="168"/>
      <c r="MNB4" s="168"/>
      <c r="MNC4" s="168"/>
      <c r="MND4" s="168"/>
      <c r="MNE4" s="168"/>
      <c r="MNF4" s="168"/>
      <c r="MNG4" s="168"/>
      <c r="MNH4" s="168"/>
      <c r="MNI4" s="168"/>
      <c r="MNJ4" s="168"/>
      <c r="MNK4" s="168"/>
      <c r="MNL4" s="168"/>
      <c r="MNM4" s="168"/>
      <c r="MNN4" s="168"/>
      <c r="MNO4" s="168"/>
      <c r="MNP4" s="168"/>
      <c r="MNQ4" s="168"/>
      <c r="MNR4" s="168"/>
      <c r="MNS4" s="168"/>
      <c r="MNT4" s="168"/>
      <c r="MNU4" s="168"/>
      <c r="MNV4" s="168"/>
      <c r="MNW4" s="168"/>
      <c r="MNX4" s="168"/>
      <c r="MNY4" s="168"/>
      <c r="MNZ4" s="168"/>
      <c r="MOA4" s="168"/>
      <c r="MOB4" s="168"/>
      <c r="MOC4" s="168"/>
      <c r="MOD4" s="168"/>
      <c r="MOE4" s="168"/>
      <c r="MOF4" s="168"/>
      <c r="MOG4" s="168"/>
      <c r="MOH4" s="168"/>
      <c r="MOI4" s="168"/>
      <c r="MOJ4" s="168"/>
      <c r="MOK4" s="168"/>
      <c r="MOL4" s="168"/>
      <c r="MOM4" s="168"/>
      <c r="MON4" s="168"/>
      <c r="MOO4" s="168"/>
      <c r="MOP4" s="168"/>
      <c r="MOQ4" s="168"/>
      <c r="MOR4" s="168"/>
      <c r="MOS4" s="168"/>
      <c r="MOT4" s="168"/>
      <c r="MOU4" s="168"/>
      <c r="MOV4" s="168"/>
      <c r="MOW4" s="168"/>
      <c r="MOX4" s="168"/>
      <c r="MOY4" s="168"/>
      <c r="MOZ4" s="168"/>
      <c r="MPA4" s="168"/>
      <c r="MPB4" s="168"/>
      <c r="MPC4" s="168"/>
      <c r="MPD4" s="168"/>
      <c r="MPE4" s="168"/>
      <c r="MPF4" s="168"/>
      <c r="MPG4" s="168"/>
      <c r="MPH4" s="168"/>
      <c r="MPI4" s="168"/>
      <c r="MPJ4" s="168"/>
      <c r="MPK4" s="168"/>
      <c r="MPL4" s="168"/>
      <c r="MPM4" s="168"/>
      <c r="MPN4" s="168"/>
      <c r="MPO4" s="168"/>
      <c r="MPP4" s="168"/>
      <c r="MPQ4" s="168"/>
      <c r="MPR4" s="168"/>
      <c r="MPS4" s="168"/>
      <c r="MPT4" s="168"/>
      <c r="MPU4" s="168"/>
      <c r="MPV4" s="168"/>
      <c r="MPW4" s="168"/>
      <c r="MPX4" s="168"/>
      <c r="MPY4" s="168"/>
      <c r="MPZ4" s="168"/>
      <c r="MQA4" s="168"/>
      <c r="MQB4" s="168"/>
      <c r="MQC4" s="168"/>
      <c r="MQD4" s="168"/>
      <c r="MQE4" s="168"/>
      <c r="MQF4" s="168"/>
      <c r="MQG4" s="168"/>
      <c r="MQH4" s="168"/>
      <c r="MQI4" s="168"/>
      <c r="MQJ4" s="168"/>
      <c r="MQK4" s="168"/>
      <c r="MQL4" s="168"/>
      <c r="MQM4" s="168"/>
      <c r="MQN4" s="168"/>
      <c r="MQO4" s="168"/>
      <c r="MQP4" s="168"/>
      <c r="MQQ4" s="168"/>
      <c r="MQR4" s="168"/>
      <c r="MQS4" s="168"/>
      <c r="MQT4" s="168"/>
      <c r="MQU4" s="168"/>
      <c r="MQV4" s="168"/>
      <c r="MQW4" s="168"/>
      <c r="MQX4" s="168"/>
      <c r="MQY4" s="168"/>
      <c r="MQZ4" s="168"/>
      <c r="MRA4" s="168"/>
      <c r="MRB4" s="168"/>
      <c r="MRC4" s="168"/>
      <c r="MRD4" s="168"/>
      <c r="MRE4" s="168"/>
      <c r="MRF4" s="168"/>
      <c r="MRG4" s="168"/>
      <c r="MRH4" s="168"/>
      <c r="MRI4" s="168"/>
      <c r="MRJ4" s="168"/>
      <c r="MRK4" s="168"/>
      <c r="MRL4" s="168"/>
      <c r="MRM4" s="168"/>
      <c r="MRN4" s="168"/>
      <c r="MRO4" s="168"/>
      <c r="MRP4" s="168"/>
      <c r="MRQ4" s="168"/>
      <c r="MRR4" s="168"/>
      <c r="MRS4" s="168"/>
      <c r="MRT4" s="168"/>
      <c r="MRU4" s="168"/>
      <c r="MRV4" s="168"/>
      <c r="MRW4" s="168"/>
      <c r="MRX4" s="168"/>
      <c r="MRY4" s="168"/>
      <c r="MRZ4" s="168"/>
      <c r="MSA4" s="168"/>
      <c r="MSB4" s="168"/>
      <c r="MSC4" s="168"/>
      <c r="MSD4" s="168"/>
      <c r="MSE4" s="168"/>
      <c r="MSF4" s="168"/>
      <c r="MSG4" s="168"/>
      <c r="MSH4" s="168"/>
      <c r="MSI4" s="168"/>
      <c r="MSJ4" s="168"/>
      <c r="MSK4" s="168"/>
      <c r="MSL4" s="168"/>
      <c r="MSM4" s="168"/>
      <c r="MSN4" s="168"/>
      <c r="MSO4" s="168"/>
      <c r="MSP4" s="168"/>
      <c r="MSQ4" s="168"/>
      <c r="MSR4" s="168"/>
      <c r="MSS4" s="168"/>
      <c r="MST4" s="168"/>
      <c r="MSU4" s="168"/>
      <c r="MSV4" s="168"/>
      <c r="MSW4" s="168"/>
      <c r="MSX4" s="168"/>
      <c r="MSY4" s="168"/>
      <c r="MSZ4" s="168"/>
      <c r="MTA4" s="168"/>
      <c r="MTB4" s="168"/>
      <c r="MTC4" s="168"/>
      <c r="MTD4" s="168"/>
      <c r="MTE4" s="168"/>
      <c r="MTF4" s="168"/>
      <c r="MTG4" s="168"/>
      <c r="MTH4" s="168"/>
      <c r="MTI4" s="168"/>
      <c r="MTJ4" s="168"/>
      <c r="MTK4" s="168"/>
      <c r="MTL4" s="168"/>
      <c r="MTM4" s="168"/>
      <c r="MTN4" s="168"/>
      <c r="MTO4" s="168"/>
      <c r="MTP4" s="168"/>
      <c r="MTQ4" s="168"/>
      <c r="MTR4" s="168"/>
      <c r="MTS4" s="168"/>
      <c r="MTT4" s="168"/>
      <c r="MTU4" s="168"/>
      <c r="MTV4" s="168"/>
      <c r="MTW4" s="168"/>
      <c r="MTX4" s="168"/>
      <c r="MTY4" s="168"/>
      <c r="MTZ4" s="168"/>
      <c r="MUA4" s="168"/>
      <c r="MUB4" s="168"/>
      <c r="MUC4" s="168"/>
      <c r="MUD4" s="168"/>
      <c r="MUE4" s="168"/>
      <c r="MUF4" s="168"/>
      <c r="MUG4" s="168"/>
      <c r="MUH4" s="168"/>
      <c r="MUI4" s="168"/>
      <c r="MUJ4" s="168"/>
      <c r="MUK4" s="168"/>
      <c r="MUL4" s="168"/>
      <c r="MUM4" s="168"/>
      <c r="MUN4" s="168"/>
      <c r="MUO4" s="168"/>
      <c r="MUP4" s="168"/>
      <c r="MUQ4" s="168"/>
      <c r="MUR4" s="168"/>
      <c r="MUS4" s="168"/>
      <c r="MUT4" s="168"/>
      <c r="MUU4" s="168"/>
      <c r="MUV4" s="168"/>
      <c r="MUW4" s="168"/>
      <c r="MUX4" s="168"/>
      <c r="MUY4" s="168"/>
      <c r="MUZ4" s="168"/>
      <c r="MVA4" s="168"/>
      <c r="MVB4" s="168"/>
      <c r="MVC4" s="168"/>
      <c r="MVD4" s="168"/>
      <c r="MVE4" s="168"/>
      <c r="MVF4" s="168"/>
      <c r="MVG4" s="168"/>
      <c r="MVH4" s="168"/>
      <c r="MVI4" s="168"/>
      <c r="MVJ4" s="168"/>
      <c r="MVK4" s="168"/>
      <c r="MVL4" s="168"/>
      <c r="MVM4" s="168"/>
      <c r="MVN4" s="168"/>
      <c r="MVO4" s="168"/>
      <c r="MVP4" s="168"/>
      <c r="MVQ4" s="168"/>
      <c r="MVR4" s="168"/>
      <c r="MVS4" s="168"/>
      <c r="MVT4" s="168"/>
      <c r="MVU4" s="168"/>
      <c r="MVV4" s="168"/>
      <c r="MVW4" s="168"/>
      <c r="MVX4" s="168"/>
      <c r="MVY4" s="168"/>
      <c r="MVZ4" s="168"/>
      <c r="MWA4" s="168"/>
      <c r="MWB4" s="168"/>
      <c r="MWC4" s="168"/>
      <c r="MWD4" s="168"/>
      <c r="MWE4" s="168"/>
      <c r="MWF4" s="168"/>
      <c r="MWG4" s="168"/>
      <c r="MWH4" s="168"/>
      <c r="MWI4" s="168"/>
      <c r="MWJ4" s="168"/>
      <c r="MWK4" s="168"/>
      <c r="MWL4" s="168"/>
      <c r="MWM4" s="168"/>
      <c r="MWN4" s="168"/>
      <c r="MWO4" s="168"/>
      <c r="MWP4" s="168"/>
      <c r="MWQ4" s="168"/>
      <c r="MWR4" s="168"/>
      <c r="MWS4" s="168"/>
      <c r="MWT4" s="168"/>
      <c r="MWU4" s="168"/>
      <c r="MWV4" s="168"/>
      <c r="MWW4" s="168"/>
      <c r="MWX4" s="168"/>
      <c r="MWY4" s="168"/>
      <c r="MWZ4" s="168"/>
      <c r="MXA4" s="168"/>
      <c r="MXB4" s="168"/>
      <c r="MXC4" s="168"/>
      <c r="MXD4" s="168"/>
      <c r="MXE4" s="168"/>
      <c r="MXF4" s="168"/>
      <c r="MXG4" s="168"/>
      <c r="MXH4" s="168"/>
      <c r="MXI4" s="168"/>
      <c r="MXJ4" s="168"/>
      <c r="MXK4" s="168"/>
      <c r="MXL4" s="168"/>
      <c r="MXM4" s="168"/>
      <c r="MXN4" s="168"/>
      <c r="MXO4" s="168"/>
      <c r="MXP4" s="168"/>
      <c r="MXQ4" s="168"/>
      <c r="MXR4" s="168"/>
      <c r="MXS4" s="168"/>
      <c r="MXT4" s="168"/>
      <c r="MXU4" s="168"/>
      <c r="MXV4" s="168"/>
      <c r="MXW4" s="168"/>
      <c r="MXX4" s="168"/>
      <c r="MXY4" s="168"/>
      <c r="MXZ4" s="168"/>
      <c r="MYA4" s="168"/>
      <c r="MYB4" s="168"/>
      <c r="MYC4" s="168"/>
      <c r="MYD4" s="168"/>
      <c r="MYE4" s="168"/>
      <c r="MYF4" s="168"/>
      <c r="MYG4" s="168"/>
      <c r="MYH4" s="168"/>
      <c r="MYI4" s="168"/>
      <c r="MYJ4" s="168"/>
      <c r="MYK4" s="168"/>
      <c r="MYL4" s="168"/>
      <c r="MYM4" s="168"/>
      <c r="MYN4" s="168"/>
      <c r="MYO4" s="168"/>
      <c r="MYP4" s="168"/>
      <c r="MYQ4" s="168"/>
      <c r="MYR4" s="168"/>
      <c r="MYS4" s="168"/>
      <c r="MYT4" s="168"/>
      <c r="MYU4" s="168"/>
      <c r="MYV4" s="168"/>
      <c r="MYW4" s="168"/>
      <c r="MYX4" s="168"/>
      <c r="MYY4" s="168"/>
      <c r="MYZ4" s="168"/>
      <c r="MZA4" s="168"/>
      <c r="MZB4" s="168"/>
      <c r="MZC4" s="168"/>
      <c r="MZD4" s="168"/>
      <c r="MZE4" s="168"/>
      <c r="MZF4" s="168"/>
      <c r="MZG4" s="168"/>
      <c r="MZH4" s="168"/>
      <c r="MZI4" s="168"/>
      <c r="MZJ4" s="168"/>
      <c r="MZK4" s="168"/>
      <c r="MZL4" s="168"/>
      <c r="MZM4" s="168"/>
      <c r="MZN4" s="168"/>
      <c r="MZO4" s="168"/>
      <c r="MZP4" s="168"/>
      <c r="MZQ4" s="168"/>
      <c r="MZR4" s="168"/>
      <c r="MZS4" s="168"/>
      <c r="MZT4" s="168"/>
      <c r="MZU4" s="168"/>
      <c r="MZV4" s="168"/>
      <c r="MZW4" s="168"/>
      <c r="MZX4" s="168"/>
      <c r="MZY4" s="168"/>
      <c r="MZZ4" s="168"/>
      <c r="NAA4" s="168"/>
      <c r="NAB4" s="168"/>
      <c r="NAC4" s="168"/>
      <c r="NAD4" s="168"/>
      <c r="NAE4" s="168"/>
      <c r="NAF4" s="168"/>
      <c r="NAG4" s="168"/>
      <c r="NAH4" s="168"/>
      <c r="NAI4" s="168"/>
      <c r="NAJ4" s="168"/>
      <c r="NAK4" s="168"/>
      <c r="NAL4" s="168"/>
      <c r="NAM4" s="168"/>
      <c r="NAN4" s="168"/>
      <c r="NAO4" s="168"/>
      <c r="NAP4" s="168"/>
      <c r="NAQ4" s="168"/>
      <c r="NAR4" s="168"/>
      <c r="NAS4" s="168"/>
      <c r="NAT4" s="168"/>
      <c r="NAU4" s="168"/>
      <c r="NAV4" s="168"/>
      <c r="NAW4" s="168"/>
      <c r="NAX4" s="168"/>
      <c r="NAY4" s="168"/>
      <c r="NAZ4" s="168"/>
      <c r="NBA4" s="168"/>
      <c r="NBB4" s="168"/>
      <c r="NBC4" s="168"/>
      <c r="NBD4" s="168"/>
      <c r="NBE4" s="168"/>
      <c r="NBF4" s="168"/>
      <c r="NBG4" s="168"/>
      <c r="NBH4" s="168"/>
      <c r="NBI4" s="168"/>
      <c r="NBJ4" s="168"/>
      <c r="NBK4" s="168"/>
      <c r="NBL4" s="168"/>
      <c r="NBM4" s="168"/>
      <c r="NBN4" s="168"/>
      <c r="NBO4" s="168"/>
      <c r="NBP4" s="168"/>
      <c r="NBQ4" s="168"/>
      <c r="NBR4" s="168"/>
      <c r="NBS4" s="168"/>
      <c r="NBT4" s="168"/>
      <c r="NBU4" s="168"/>
      <c r="NBV4" s="168"/>
      <c r="NBW4" s="168"/>
      <c r="NBX4" s="168"/>
      <c r="NBY4" s="168"/>
      <c r="NBZ4" s="168"/>
      <c r="NCA4" s="168"/>
      <c r="NCB4" s="168"/>
      <c r="NCC4" s="168"/>
      <c r="NCD4" s="168"/>
      <c r="NCE4" s="168"/>
      <c r="NCF4" s="168"/>
      <c r="NCG4" s="168"/>
      <c r="NCH4" s="168"/>
      <c r="NCI4" s="168"/>
      <c r="NCJ4" s="168"/>
      <c r="NCK4" s="168"/>
      <c r="NCL4" s="168"/>
      <c r="NCM4" s="168"/>
      <c r="NCN4" s="168"/>
      <c r="NCO4" s="168"/>
      <c r="NCP4" s="168"/>
      <c r="NCQ4" s="168"/>
      <c r="NCR4" s="168"/>
      <c r="NCS4" s="168"/>
      <c r="NCT4" s="168"/>
      <c r="NCU4" s="168"/>
      <c r="NCV4" s="168"/>
      <c r="NCW4" s="168"/>
      <c r="NCX4" s="168"/>
      <c r="NCY4" s="168"/>
      <c r="NCZ4" s="168"/>
      <c r="NDA4" s="168"/>
      <c r="NDB4" s="168"/>
      <c r="NDC4" s="168"/>
      <c r="NDD4" s="168"/>
      <c r="NDE4" s="168"/>
      <c r="NDF4" s="168"/>
      <c r="NDG4" s="168"/>
      <c r="NDH4" s="168"/>
      <c r="NDI4" s="168"/>
      <c r="NDJ4" s="168"/>
      <c r="NDK4" s="168"/>
      <c r="NDL4" s="168"/>
      <c r="NDM4" s="168"/>
      <c r="NDN4" s="168"/>
      <c r="NDO4" s="168"/>
      <c r="NDP4" s="168"/>
      <c r="NDQ4" s="168"/>
      <c r="NDR4" s="168"/>
      <c r="NDS4" s="168"/>
      <c r="NDT4" s="168"/>
      <c r="NDU4" s="168"/>
      <c r="NDV4" s="168"/>
      <c r="NDW4" s="168"/>
      <c r="NDX4" s="168"/>
      <c r="NDY4" s="168"/>
      <c r="NDZ4" s="168"/>
      <c r="NEA4" s="168"/>
      <c r="NEB4" s="168"/>
      <c r="NEC4" s="168"/>
      <c r="NED4" s="168"/>
      <c r="NEE4" s="168"/>
      <c r="NEF4" s="168"/>
      <c r="NEG4" s="168"/>
      <c r="NEH4" s="168"/>
      <c r="NEI4" s="168"/>
      <c r="NEJ4" s="168"/>
      <c r="NEK4" s="168"/>
      <c r="NEL4" s="168"/>
      <c r="NEM4" s="168"/>
      <c r="NEN4" s="168"/>
      <c r="NEO4" s="168"/>
      <c r="NEP4" s="168"/>
      <c r="NEQ4" s="168"/>
      <c r="NER4" s="168"/>
      <c r="NES4" s="168"/>
      <c r="NET4" s="168"/>
      <c r="NEU4" s="168"/>
      <c r="NEV4" s="168"/>
      <c r="NEW4" s="168"/>
      <c r="NEX4" s="168"/>
      <c r="NEY4" s="168"/>
      <c r="NEZ4" s="168"/>
      <c r="NFA4" s="168"/>
      <c r="NFB4" s="168"/>
      <c r="NFC4" s="168"/>
      <c r="NFD4" s="168"/>
      <c r="NFE4" s="168"/>
      <c r="NFF4" s="168"/>
      <c r="NFG4" s="168"/>
      <c r="NFH4" s="168"/>
      <c r="NFI4" s="168"/>
      <c r="NFJ4" s="168"/>
      <c r="NFK4" s="168"/>
      <c r="NFL4" s="168"/>
      <c r="NFM4" s="168"/>
      <c r="NFN4" s="168"/>
      <c r="NFO4" s="168"/>
      <c r="NFP4" s="168"/>
      <c r="NFQ4" s="168"/>
      <c r="NFR4" s="168"/>
      <c r="NFS4" s="168"/>
      <c r="NFT4" s="168"/>
      <c r="NFU4" s="168"/>
      <c r="NFV4" s="168"/>
      <c r="NFW4" s="168"/>
      <c r="NFX4" s="168"/>
      <c r="NFY4" s="168"/>
      <c r="NFZ4" s="168"/>
      <c r="NGA4" s="168"/>
      <c r="NGB4" s="168"/>
      <c r="NGC4" s="168"/>
      <c r="NGD4" s="168"/>
      <c r="NGE4" s="168"/>
      <c r="NGF4" s="168"/>
      <c r="NGG4" s="168"/>
      <c r="NGH4" s="168"/>
      <c r="NGI4" s="168"/>
      <c r="NGJ4" s="168"/>
      <c r="NGK4" s="168"/>
      <c r="NGL4" s="168"/>
      <c r="NGM4" s="168"/>
      <c r="NGN4" s="168"/>
      <c r="NGO4" s="168"/>
      <c r="NGP4" s="168"/>
      <c r="NGQ4" s="168"/>
      <c r="NGR4" s="168"/>
      <c r="NGS4" s="168"/>
      <c r="NGT4" s="168"/>
      <c r="NGU4" s="168"/>
      <c r="NGV4" s="168"/>
      <c r="NGW4" s="168"/>
      <c r="NGX4" s="168"/>
      <c r="NGY4" s="168"/>
      <c r="NGZ4" s="168"/>
      <c r="NHA4" s="168"/>
      <c r="NHB4" s="168"/>
      <c r="NHC4" s="168"/>
      <c r="NHD4" s="168"/>
      <c r="NHE4" s="168"/>
      <c r="NHF4" s="168"/>
      <c r="NHG4" s="168"/>
      <c r="NHH4" s="168"/>
      <c r="NHI4" s="168"/>
      <c r="NHJ4" s="168"/>
      <c r="NHK4" s="168"/>
      <c r="NHL4" s="168"/>
      <c r="NHM4" s="168"/>
      <c r="NHN4" s="168"/>
      <c r="NHO4" s="168"/>
      <c r="NHP4" s="168"/>
      <c r="NHQ4" s="168"/>
      <c r="NHR4" s="168"/>
      <c r="NHS4" s="168"/>
      <c r="NHT4" s="168"/>
      <c r="NHU4" s="168"/>
      <c r="NHV4" s="168"/>
      <c r="NHW4" s="168"/>
      <c r="NHX4" s="168"/>
      <c r="NHY4" s="168"/>
      <c r="NHZ4" s="168"/>
      <c r="NIA4" s="168"/>
      <c r="NIB4" s="168"/>
      <c r="NIC4" s="168"/>
      <c r="NID4" s="168"/>
      <c r="NIE4" s="168"/>
      <c r="NIF4" s="168"/>
      <c r="NIG4" s="168"/>
      <c r="NIH4" s="168"/>
      <c r="NII4" s="168"/>
      <c r="NIJ4" s="168"/>
      <c r="NIK4" s="168"/>
      <c r="NIL4" s="168"/>
      <c r="NIM4" s="168"/>
      <c r="NIN4" s="168"/>
      <c r="NIO4" s="168"/>
      <c r="NIP4" s="168"/>
      <c r="NIQ4" s="168"/>
      <c r="NIR4" s="168"/>
      <c r="NIS4" s="168"/>
      <c r="NIT4" s="168"/>
      <c r="NIU4" s="168"/>
      <c r="NIV4" s="168"/>
      <c r="NIW4" s="168"/>
      <c r="NIX4" s="168"/>
      <c r="NIY4" s="168"/>
      <c r="NIZ4" s="168"/>
      <c r="NJA4" s="168"/>
      <c r="NJB4" s="168"/>
      <c r="NJC4" s="168"/>
      <c r="NJD4" s="168"/>
      <c r="NJE4" s="168"/>
      <c r="NJF4" s="168"/>
      <c r="NJG4" s="168"/>
      <c r="NJH4" s="168"/>
      <c r="NJI4" s="168"/>
      <c r="NJJ4" s="168"/>
      <c r="NJK4" s="168"/>
      <c r="NJL4" s="168"/>
      <c r="NJM4" s="168"/>
      <c r="NJN4" s="168"/>
      <c r="NJO4" s="168"/>
      <c r="NJP4" s="168"/>
      <c r="NJQ4" s="168"/>
      <c r="NJR4" s="168"/>
      <c r="NJS4" s="168"/>
      <c r="NJT4" s="168"/>
      <c r="NJU4" s="168"/>
      <c r="NJV4" s="168"/>
      <c r="NJW4" s="168"/>
      <c r="NJX4" s="168"/>
      <c r="NJY4" s="168"/>
      <c r="NJZ4" s="168"/>
      <c r="NKA4" s="168"/>
      <c r="NKB4" s="168"/>
      <c r="NKC4" s="168"/>
      <c r="NKD4" s="168"/>
      <c r="NKE4" s="168"/>
      <c r="NKF4" s="168"/>
      <c r="NKG4" s="168"/>
      <c r="NKH4" s="168"/>
      <c r="NKI4" s="168"/>
      <c r="NKJ4" s="168"/>
      <c r="NKK4" s="168"/>
      <c r="NKL4" s="168"/>
      <c r="NKM4" s="168"/>
      <c r="NKN4" s="168"/>
      <c r="NKO4" s="168"/>
      <c r="NKP4" s="168"/>
      <c r="NKQ4" s="168"/>
      <c r="NKR4" s="168"/>
      <c r="NKS4" s="168"/>
      <c r="NKT4" s="168"/>
      <c r="NKU4" s="168"/>
      <c r="NKV4" s="168"/>
      <c r="NKW4" s="168"/>
      <c r="NKX4" s="168"/>
      <c r="NKY4" s="168"/>
      <c r="NKZ4" s="168"/>
      <c r="NLA4" s="168"/>
      <c r="NLB4" s="168"/>
      <c r="NLC4" s="168"/>
      <c r="NLD4" s="168"/>
      <c r="NLE4" s="168"/>
      <c r="NLF4" s="168"/>
      <c r="NLG4" s="168"/>
      <c r="NLH4" s="168"/>
      <c r="NLI4" s="168"/>
      <c r="NLJ4" s="168"/>
      <c r="NLK4" s="168"/>
      <c r="NLL4" s="168"/>
      <c r="NLM4" s="168"/>
      <c r="NLN4" s="168"/>
      <c r="NLO4" s="168"/>
      <c r="NLP4" s="168"/>
      <c r="NLQ4" s="168"/>
      <c r="NLR4" s="168"/>
      <c r="NLS4" s="168"/>
      <c r="NLT4" s="168"/>
      <c r="NLU4" s="168"/>
      <c r="NLV4" s="168"/>
      <c r="NLW4" s="168"/>
      <c r="NLX4" s="168"/>
      <c r="NLY4" s="168"/>
      <c r="NLZ4" s="168"/>
      <c r="NMA4" s="168"/>
      <c r="NMB4" s="168"/>
      <c r="NMC4" s="168"/>
      <c r="NMD4" s="168"/>
      <c r="NME4" s="168"/>
      <c r="NMF4" s="168"/>
      <c r="NMG4" s="168"/>
      <c r="NMH4" s="168"/>
      <c r="NMI4" s="168"/>
      <c r="NMJ4" s="168"/>
      <c r="NMK4" s="168"/>
      <c r="NML4" s="168"/>
      <c r="NMM4" s="168"/>
      <c r="NMN4" s="168"/>
      <c r="NMO4" s="168"/>
      <c r="NMP4" s="168"/>
      <c r="NMQ4" s="168"/>
      <c r="NMR4" s="168"/>
      <c r="NMS4" s="168"/>
      <c r="NMT4" s="168"/>
      <c r="NMU4" s="168"/>
      <c r="NMV4" s="168"/>
      <c r="NMW4" s="168"/>
      <c r="NMX4" s="168"/>
      <c r="NMY4" s="168"/>
      <c r="NMZ4" s="168"/>
      <c r="NNA4" s="168"/>
      <c r="NNB4" s="168"/>
      <c r="NNC4" s="168"/>
      <c r="NND4" s="168"/>
      <c r="NNE4" s="168"/>
      <c r="NNF4" s="168"/>
      <c r="NNG4" s="168"/>
      <c r="NNH4" s="168"/>
      <c r="NNI4" s="168"/>
      <c r="NNJ4" s="168"/>
      <c r="NNK4" s="168"/>
      <c r="NNL4" s="168"/>
      <c r="NNM4" s="168"/>
      <c r="NNN4" s="168"/>
      <c r="NNO4" s="168"/>
      <c r="NNP4" s="168"/>
      <c r="NNQ4" s="168"/>
      <c r="NNR4" s="168"/>
      <c r="NNS4" s="168"/>
      <c r="NNT4" s="168"/>
      <c r="NNU4" s="168"/>
      <c r="NNV4" s="168"/>
      <c r="NNW4" s="168"/>
      <c r="NNX4" s="168"/>
      <c r="NNY4" s="168"/>
      <c r="NNZ4" s="168"/>
      <c r="NOA4" s="168"/>
      <c r="NOB4" s="168"/>
      <c r="NOC4" s="168"/>
      <c r="NOD4" s="168"/>
      <c r="NOE4" s="168"/>
      <c r="NOF4" s="168"/>
      <c r="NOG4" s="168"/>
      <c r="NOH4" s="168"/>
      <c r="NOI4" s="168"/>
      <c r="NOJ4" s="168"/>
      <c r="NOK4" s="168"/>
      <c r="NOL4" s="168"/>
      <c r="NOM4" s="168"/>
      <c r="NON4" s="168"/>
      <c r="NOO4" s="168"/>
      <c r="NOP4" s="168"/>
      <c r="NOQ4" s="168"/>
      <c r="NOR4" s="168"/>
      <c r="NOS4" s="168"/>
      <c r="NOT4" s="168"/>
      <c r="NOU4" s="168"/>
      <c r="NOV4" s="168"/>
      <c r="NOW4" s="168"/>
      <c r="NOX4" s="168"/>
      <c r="NOY4" s="168"/>
      <c r="NOZ4" s="168"/>
      <c r="NPA4" s="168"/>
      <c r="NPB4" s="168"/>
      <c r="NPC4" s="168"/>
      <c r="NPD4" s="168"/>
      <c r="NPE4" s="168"/>
      <c r="NPF4" s="168"/>
      <c r="NPG4" s="168"/>
      <c r="NPH4" s="168"/>
      <c r="NPI4" s="168"/>
      <c r="NPJ4" s="168"/>
      <c r="NPK4" s="168"/>
      <c r="NPL4" s="168"/>
      <c r="NPM4" s="168"/>
      <c r="NPN4" s="168"/>
      <c r="NPO4" s="168"/>
      <c r="NPP4" s="168"/>
      <c r="NPQ4" s="168"/>
      <c r="NPR4" s="168"/>
      <c r="NPS4" s="168"/>
      <c r="NPT4" s="168"/>
      <c r="NPU4" s="168"/>
      <c r="NPV4" s="168"/>
      <c r="NPW4" s="168"/>
      <c r="NPX4" s="168"/>
      <c r="NPY4" s="168"/>
      <c r="NPZ4" s="168"/>
      <c r="NQA4" s="168"/>
      <c r="NQB4" s="168"/>
      <c r="NQC4" s="168"/>
      <c r="NQD4" s="168"/>
      <c r="NQE4" s="168"/>
      <c r="NQF4" s="168"/>
      <c r="NQG4" s="168"/>
      <c r="NQH4" s="168"/>
      <c r="NQI4" s="168"/>
      <c r="NQJ4" s="168"/>
      <c r="NQK4" s="168"/>
      <c r="NQL4" s="168"/>
      <c r="NQM4" s="168"/>
      <c r="NQN4" s="168"/>
      <c r="NQO4" s="168"/>
      <c r="NQP4" s="168"/>
      <c r="NQQ4" s="168"/>
      <c r="NQR4" s="168"/>
      <c r="NQS4" s="168"/>
      <c r="NQT4" s="168"/>
      <c r="NQU4" s="168"/>
      <c r="NQV4" s="168"/>
      <c r="NQW4" s="168"/>
      <c r="NQX4" s="168"/>
      <c r="NQY4" s="168"/>
      <c r="NQZ4" s="168"/>
      <c r="NRA4" s="168"/>
      <c r="NRB4" s="168"/>
      <c r="NRC4" s="168"/>
      <c r="NRD4" s="168"/>
      <c r="NRE4" s="168"/>
      <c r="NRF4" s="168"/>
      <c r="NRG4" s="168"/>
      <c r="NRH4" s="168"/>
      <c r="NRI4" s="168"/>
      <c r="NRJ4" s="168"/>
      <c r="NRK4" s="168"/>
      <c r="NRL4" s="168"/>
      <c r="NRM4" s="168"/>
      <c r="NRN4" s="168"/>
      <c r="NRO4" s="168"/>
      <c r="NRP4" s="168"/>
      <c r="NRQ4" s="168"/>
      <c r="NRR4" s="168"/>
      <c r="NRS4" s="168"/>
      <c r="NRT4" s="168"/>
      <c r="NRU4" s="168"/>
      <c r="NRV4" s="168"/>
      <c r="NRW4" s="168"/>
      <c r="NRX4" s="168"/>
      <c r="NRY4" s="168"/>
      <c r="NRZ4" s="168"/>
      <c r="NSA4" s="168"/>
      <c r="NSB4" s="168"/>
      <c r="NSC4" s="168"/>
      <c r="NSD4" s="168"/>
      <c r="NSE4" s="168"/>
      <c r="NSF4" s="168"/>
      <c r="NSG4" s="168"/>
      <c r="NSH4" s="168"/>
      <c r="NSI4" s="168"/>
      <c r="NSJ4" s="168"/>
      <c r="NSK4" s="168"/>
      <c r="NSL4" s="168"/>
      <c r="NSM4" s="168"/>
      <c r="NSN4" s="168"/>
      <c r="NSO4" s="168"/>
      <c r="NSP4" s="168"/>
      <c r="NSQ4" s="168"/>
      <c r="NSR4" s="168"/>
      <c r="NSS4" s="168"/>
      <c r="NST4" s="168"/>
      <c r="NSU4" s="168"/>
      <c r="NSV4" s="168"/>
      <c r="NSW4" s="168"/>
      <c r="NSX4" s="168"/>
      <c r="NSY4" s="168"/>
      <c r="NSZ4" s="168"/>
      <c r="NTA4" s="168"/>
      <c r="NTB4" s="168"/>
      <c r="NTC4" s="168"/>
      <c r="NTD4" s="168"/>
      <c r="NTE4" s="168"/>
      <c r="NTF4" s="168"/>
      <c r="NTG4" s="168"/>
      <c r="NTH4" s="168"/>
      <c r="NTI4" s="168"/>
      <c r="NTJ4" s="168"/>
      <c r="NTK4" s="168"/>
      <c r="NTL4" s="168"/>
      <c r="NTM4" s="168"/>
      <c r="NTN4" s="168"/>
      <c r="NTO4" s="168"/>
      <c r="NTP4" s="168"/>
      <c r="NTQ4" s="168"/>
      <c r="NTR4" s="168"/>
      <c r="NTS4" s="168"/>
      <c r="NTT4" s="168"/>
      <c r="NTU4" s="168"/>
      <c r="NTV4" s="168"/>
      <c r="NTW4" s="168"/>
      <c r="NTX4" s="168"/>
      <c r="NTY4" s="168"/>
      <c r="NTZ4" s="168"/>
      <c r="NUA4" s="168"/>
      <c r="NUB4" s="168"/>
      <c r="NUC4" s="168"/>
      <c r="NUD4" s="168"/>
      <c r="NUE4" s="168"/>
      <c r="NUF4" s="168"/>
      <c r="NUG4" s="168"/>
      <c r="NUH4" s="168"/>
      <c r="NUI4" s="168"/>
      <c r="NUJ4" s="168"/>
      <c r="NUK4" s="168"/>
      <c r="NUL4" s="168"/>
      <c r="NUM4" s="168"/>
      <c r="NUN4" s="168"/>
      <c r="NUO4" s="168"/>
      <c r="NUP4" s="168"/>
      <c r="NUQ4" s="168"/>
      <c r="NUR4" s="168"/>
      <c r="NUS4" s="168"/>
      <c r="NUT4" s="168"/>
      <c r="NUU4" s="168"/>
      <c r="NUV4" s="168"/>
      <c r="NUW4" s="168"/>
      <c r="NUX4" s="168"/>
      <c r="NUY4" s="168"/>
      <c r="NUZ4" s="168"/>
      <c r="NVA4" s="168"/>
      <c r="NVB4" s="168"/>
      <c r="NVC4" s="168"/>
      <c r="NVD4" s="168"/>
      <c r="NVE4" s="168"/>
      <c r="NVF4" s="168"/>
      <c r="NVG4" s="168"/>
      <c r="NVH4" s="168"/>
      <c r="NVI4" s="168"/>
      <c r="NVJ4" s="168"/>
      <c r="NVK4" s="168"/>
      <c r="NVL4" s="168"/>
      <c r="NVM4" s="168"/>
      <c r="NVN4" s="168"/>
      <c r="NVO4" s="168"/>
      <c r="NVP4" s="168"/>
      <c r="NVQ4" s="168"/>
      <c r="NVR4" s="168"/>
      <c r="NVS4" s="168"/>
      <c r="NVT4" s="168"/>
      <c r="NVU4" s="168"/>
      <c r="NVV4" s="168"/>
      <c r="NVW4" s="168"/>
      <c r="NVX4" s="168"/>
      <c r="NVY4" s="168"/>
      <c r="NVZ4" s="168"/>
      <c r="NWA4" s="168"/>
      <c r="NWB4" s="168"/>
      <c r="NWC4" s="168"/>
      <c r="NWD4" s="168"/>
      <c r="NWE4" s="168"/>
      <c r="NWF4" s="168"/>
      <c r="NWG4" s="168"/>
      <c r="NWH4" s="168"/>
      <c r="NWI4" s="168"/>
      <c r="NWJ4" s="168"/>
      <c r="NWK4" s="168"/>
      <c r="NWL4" s="168"/>
      <c r="NWM4" s="168"/>
      <c r="NWN4" s="168"/>
      <c r="NWO4" s="168"/>
      <c r="NWP4" s="168"/>
      <c r="NWQ4" s="168"/>
      <c r="NWR4" s="168"/>
      <c r="NWS4" s="168"/>
      <c r="NWT4" s="168"/>
      <c r="NWU4" s="168"/>
      <c r="NWV4" s="168"/>
      <c r="NWW4" s="168"/>
      <c r="NWX4" s="168"/>
      <c r="NWY4" s="168"/>
      <c r="NWZ4" s="168"/>
      <c r="NXA4" s="168"/>
      <c r="NXB4" s="168"/>
      <c r="NXC4" s="168"/>
      <c r="NXD4" s="168"/>
      <c r="NXE4" s="168"/>
      <c r="NXF4" s="168"/>
      <c r="NXG4" s="168"/>
      <c r="NXH4" s="168"/>
      <c r="NXI4" s="168"/>
      <c r="NXJ4" s="168"/>
      <c r="NXK4" s="168"/>
      <c r="NXL4" s="168"/>
      <c r="NXM4" s="168"/>
      <c r="NXN4" s="168"/>
      <c r="NXO4" s="168"/>
      <c r="NXP4" s="168"/>
      <c r="NXQ4" s="168"/>
      <c r="NXR4" s="168"/>
      <c r="NXS4" s="168"/>
      <c r="NXT4" s="168"/>
      <c r="NXU4" s="168"/>
      <c r="NXV4" s="168"/>
      <c r="NXW4" s="168"/>
      <c r="NXX4" s="168"/>
      <c r="NXY4" s="168"/>
      <c r="NXZ4" s="168"/>
      <c r="NYA4" s="168"/>
      <c r="NYB4" s="168"/>
      <c r="NYC4" s="168"/>
      <c r="NYD4" s="168"/>
      <c r="NYE4" s="168"/>
      <c r="NYF4" s="168"/>
      <c r="NYG4" s="168"/>
      <c r="NYH4" s="168"/>
      <c r="NYI4" s="168"/>
      <c r="NYJ4" s="168"/>
      <c r="NYK4" s="168"/>
      <c r="NYL4" s="168"/>
      <c r="NYM4" s="168"/>
      <c r="NYN4" s="168"/>
      <c r="NYO4" s="168"/>
      <c r="NYP4" s="168"/>
      <c r="NYQ4" s="168"/>
      <c r="NYR4" s="168"/>
      <c r="NYS4" s="168"/>
      <c r="NYT4" s="168"/>
      <c r="NYU4" s="168"/>
      <c r="NYV4" s="168"/>
      <c r="NYW4" s="168"/>
      <c r="NYX4" s="168"/>
      <c r="NYY4" s="168"/>
      <c r="NYZ4" s="168"/>
      <c r="NZA4" s="168"/>
      <c r="NZB4" s="168"/>
      <c r="NZC4" s="168"/>
      <c r="NZD4" s="168"/>
      <c r="NZE4" s="168"/>
      <c r="NZF4" s="168"/>
      <c r="NZG4" s="168"/>
      <c r="NZH4" s="168"/>
      <c r="NZI4" s="168"/>
      <c r="NZJ4" s="168"/>
      <c r="NZK4" s="168"/>
      <c r="NZL4" s="168"/>
      <c r="NZM4" s="168"/>
      <c r="NZN4" s="168"/>
      <c r="NZO4" s="168"/>
      <c r="NZP4" s="168"/>
      <c r="NZQ4" s="168"/>
      <c r="NZR4" s="168"/>
      <c r="NZS4" s="168"/>
      <c r="NZT4" s="168"/>
      <c r="NZU4" s="168"/>
      <c r="NZV4" s="168"/>
      <c r="NZW4" s="168"/>
      <c r="NZX4" s="168"/>
      <c r="NZY4" s="168"/>
      <c r="NZZ4" s="168"/>
      <c r="OAA4" s="168"/>
      <c r="OAB4" s="168"/>
      <c r="OAC4" s="168"/>
      <c r="OAD4" s="168"/>
      <c r="OAE4" s="168"/>
      <c r="OAF4" s="168"/>
      <c r="OAG4" s="168"/>
      <c r="OAH4" s="168"/>
      <c r="OAI4" s="168"/>
      <c r="OAJ4" s="168"/>
      <c r="OAK4" s="168"/>
      <c r="OAL4" s="168"/>
      <c r="OAM4" s="168"/>
      <c r="OAN4" s="168"/>
      <c r="OAO4" s="168"/>
      <c r="OAP4" s="168"/>
      <c r="OAQ4" s="168"/>
      <c r="OAR4" s="168"/>
      <c r="OAS4" s="168"/>
      <c r="OAT4" s="168"/>
      <c r="OAU4" s="168"/>
      <c r="OAV4" s="168"/>
      <c r="OAW4" s="168"/>
      <c r="OAX4" s="168"/>
      <c r="OAY4" s="168"/>
      <c r="OAZ4" s="168"/>
      <c r="OBA4" s="168"/>
      <c r="OBB4" s="168"/>
      <c r="OBC4" s="168"/>
      <c r="OBD4" s="168"/>
      <c r="OBE4" s="168"/>
      <c r="OBF4" s="168"/>
      <c r="OBG4" s="168"/>
      <c r="OBH4" s="168"/>
      <c r="OBI4" s="168"/>
      <c r="OBJ4" s="168"/>
      <c r="OBK4" s="168"/>
      <c r="OBL4" s="168"/>
      <c r="OBM4" s="168"/>
      <c r="OBN4" s="168"/>
      <c r="OBO4" s="168"/>
      <c r="OBP4" s="168"/>
      <c r="OBQ4" s="168"/>
      <c r="OBR4" s="168"/>
      <c r="OBS4" s="168"/>
      <c r="OBT4" s="168"/>
      <c r="OBU4" s="168"/>
      <c r="OBV4" s="168"/>
      <c r="OBW4" s="168"/>
      <c r="OBX4" s="168"/>
      <c r="OBY4" s="168"/>
      <c r="OBZ4" s="168"/>
      <c r="OCA4" s="168"/>
      <c r="OCB4" s="168"/>
      <c r="OCC4" s="168"/>
      <c r="OCD4" s="168"/>
      <c r="OCE4" s="168"/>
      <c r="OCF4" s="168"/>
      <c r="OCG4" s="168"/>
      <c r="OCH4" s="168"/>
      <c r="OCI4" s="168"/>
      <c r="OCJ4" s="168"/>
      <c r="OCK4" s="168"/>
      <c r="OCL4" s="168"/>
      <c r="OCM4" s="168"/>
      <c r="OCN4" s="168"/>
      <c r="OCO4" s="168"/>
      <c r="OCP4" s="168"/>
      <c r="OCQ4" s="168"/>
      <c r="OCR4" s="168"/>
      <c r="OCS4" s="168"/>
      <c r="OCT4" s="168"/>
      <c r="OCU4" s="168"/>
      <c r="OCV4" s="168"/>
      <c r="OCW4" s="168"/>
      <c r="OCX4" s="168"/>
      <c r="OCY4" s="168"/>
      <c r="OCZ4" s="168"/>
      <c r="ODA4" s="168"/>
      <c r="ODB4" s="168"/>
      <c r="ODC4" s="168"/>
      <c r="ODD4" s="168"/>
      <c r="ODE4" s="168"/>
      <c r="ODF4" s="168"/>
      <c r="ODG4" s="168"/>
      <c r="ODH4" s="168"/>
      <c r="ODI4" s="168"/>
      <c r="ODJ4" s="168"/>
      <c r="ODK4" s="168"/>
      <c r="ODL4" s="168"/>
      <c r="ODM4" s="168"/>
      <c r="ODN4" s="168"/>
      <c r="ODO4" s="168"/>
      <c r="ODP4" s="168"/>
      <c r="ODQ4" s="168"/>
      <c r="ODR4" s="168"/>
      <c r="ODS4" s="168"/>
      <c r="ODT4" s="168"/>
      <c r="ODU4" s="168"/>
      <c r="ODV4" s="168"/>
      <c r="ODW4" s="168"/>
      <c r="ODX4" s="168"/>
      <c r="ODY4" s="168"/>
      <c r="ODZ4" s="168"/>
      <c r="OEA4" s="168"/>
      <c r="OEB4" s="168"/>
      <c r="OEC4" s="168"/>
      <c r="OED4" s="168"/>
      <c r="OEE4" s="168"/>
      <c r="OEF4" s="168"/>
      <c r="OEG4" s="168"/>
      <c r="OEH4" s="168"/>
      <c r="OEI4" s="168"/>
      <c r="OEJ4" s="168"/>
      <c r="OEK4" s="168"/>
      <c r="OEL4" s="168"/>
      <c r="OEM4" s="168"/>
      <c r="OEN4" s="168"/>
      <c r="OEO4" s="168"/>
      <c r="OEP4" s="168"/>
      <c r="OEQ4" s="168"/>
      <c r="OER4" s="168"/>
      <c r="OES4" s="168"/>
      <c r="OET4" s="168"/>
      <c r="OEU4" s="168"/>
      <c r="OEV4" s="168"/>
      <c r="OEW4" s="168"/>
      <c r="OEX4" s="168"/>
      <c r="OEY4" s="168"/>
      <c r="OEZ4" s="168"/>
      <c r="OFA4" s="168"/>
      <c r="OFB4" s="168"/>
      <c r="OFC4" s="168"/>
      <c r="OFD4" s="168"/>
      <c r="OFE4" s="168"/>
      <c r="OFF4" s="168"/>
      <c r="OFG4" s="168"/>
      <c r="OFH4" s="168"/>
      <c r="OFI4" s="168"/>
      <c r="OFJ4" s="168"/>
      <c r="OFK4" s="168"/>
      <c r="OFL4" s="168"/>
      <c r="OFM4" s="168"/>
      <c r="OFN4" s="168"/>
      <c r="OFO4" s="168"/>
      <c r="OFP4" s="168"/>
      <c r="OFQ4" s="168"/>
      <c r="OFR4" s="168"/>
      <c r="OFS4" s="168"/>
      <c r="OFT4" s="168"/>
      <c r="OFU4" s="168"/>
      <c r="OFV4" s="168"/>
      <c r="OFW4" s="168"/>
      <c r="OFX4" s="168"/>
      <c r="OFY4" s="168"/>
      <c r="OFZ4" s="168"/>
      <c r="OGA4" s="168"/>
      <c r="OGB4" s="168"/>
      <c r="OGC4" s="168"/>
      <c r="OGD4" s="168"/>
      <c r="OGE4" s="168"/>
      <c r="OGF4" s="168"/>
      <c r="OGG4" s="168"/>
      <c r="OGH4" s="168"/>
      <c r="OGI4" s="168"/>
      <c r="OGJ4" s="168"/>
      <c r="OGK4" s="168"/>
      <c r="OGL4" s="168"/>
      <c r="OGM4" s="168"/>
      <c r="OGN4" s="168"/>
      <c r="OGO4" s="168"/>
      <c r="OGP4" s="168"/>
      <c r="OGQ4" s="168"/>
      <c r="OGR4" s="168"/>
      <c r="OGS4" s="168"/>
      <c r="OGT4" s="168"/>
      <c r="OGU4" s="168"/>
      <c r="OGV4" s="168"/>
      <c r="OGW4" s="168"/>
      <c r="OGX4" s="168"/>
      <c r="OGY4" s="168"/>
      <c r="OGZ4" s="168"/>
      <c r="OHA4" s="168"/>
      <c r="OHB4" s="168"/>
      <c r="OHC4" s="168"/>
      <c r="OHD4" s="168"/>
      <c r="OHE4" s="168"/>
      <c r="OHF4" s="168"/>
      <c r="OHG4" s="168"/>
      <c r="OHH4" s="168"/>
      <c r="OHI4" s="168"/>
      <c r="OHJ4" s="168"/>
      <c r="OHK4" s="168"/>
      <c r="OHL4" s="168"/>
      <c r="OHM4" s="168"/>
      <c r="OHN4" s="168"/>
      <c r="OHO4" s="168"/>
      <c r="OHP4" s="168"/>
      <c r="OHQ4" s="168"/>
      <c r="OHR4" s="168"/>
      <c r="OHS4" s="168"/>
      <c r="OHT4" s="168"/>
      <c r="OHU4" s="168"/>
      <c r="OHV4" s="168"/>
      <c r="OHW4" s="168"/>
      <c r="OHX4" s="168"/>
      <c r="OHY4" s="168"/>
      <c r="OHZ4" s="168"/>
      <c r="OIA4" s="168"/>
      <c r="OIB4" s="168"/>
      <c r="OIC4" s="168"/>
      <c r="OID4" s="168"/>
      <c r="OIE4" s="168"/>
      <c r="OIF4" s="168"/>
      <c r="OIG4" s="168"/>
      <c r="OIH4" s="168"/>
      <c r="OII4" s="168"/>
      <c r="OIJ4" s="168"/>
      <c r="OIK4" s="168"/>
      <c r="OIL4" s="168"/>
      <c r="OIM4" s="168"/>
      <c r="OIN4" s="168"/>
      <c r="OIO4" s="168"/>
      <c r="OIP4" s="168"/>
      <c r="OIQ4" s="168"/>
      <c r="OIR4" s="168"/>
      <c r="OIS4" s="168"/>
      <c r="OIT4" s="168"/>
      <c r="OIU4" s="168"/>
      <c r="OIV4" s="168"/>
      <c r="OIW4" s="168"/>
      <c r="OIX4" s="168"/>
      <c r="OIY4" s="168"/>
      <c r="OIZ4" s="168"/>
      <c r="OJA4" s="168"/>
      <c r="OJB4" s="168"/>
      <c r="OJC4" s="168"/>
      <c r="OJD4" s="168"/>
      <c r="OJE4" s="168"/>
      <c r="OJF4" s="168"/>
      <c r="OJG4" s="168"/>
      <c r="OJH4" s="168"/>
      <c r="OJI4" s="168"/>
      <c r="OJJ4" s="168"/>
      <c r="OJK4" s="168"/>
      <c r="OJL4" s="168"/>
      <c r="OJM4" s="168"/>
      <c r="OJN4" s="168"/>
      <c r="OJO4" s="168"/>
      <c r="OJP4" s="168"/>
      <c r="OJQ4" s="168"/>
      <c r="OJR4" s="168"/>
      <c r="OJS4" s="168"/>
      <c r="OJT4" s="168"/>
      <c r="OJU4" s="168"/>
      <c r="OJV4" s="168"/>
      <c r="OJW4" s="168"/>
      <c r="OJX4" s="168"/>
      <c r="OJY4" s="168"/>
      <c r="OJZ4" s="168"/>
      <c r="OKA4" s="168"/>
      <c r="OKB4" s="168"/>
      <c r="OKC4" s="168"/>
      <c r="OKD4" s="168"/>
      <c r="OKE4" s="168"/>
      <c r="OKF4" s="168"/>
      <c r="OKG4" s="168"/>
      <c r="OKH4" s="168"/>
      <c r="OKI4" s="168"/>
      <c r="OKJ4" s="168"/>
      <c r="OKK4" s="168"/>
      <c r="OKL4" s="168"/>
      <c r="OKM4" s="168"/>
      <c r="OKN4" s="168"/>
      <c r="OKO4" s="168"/>
      <c r="OKP4" s="168"/>
      <c r="OKQ4" s="168"/>
      <c r="OKR4" s="168"/>
      <c r="OKS4" s="168"/>
      <c r="OKT4" s="168"/>
      <c r="OKU4" s="168"/>
      <c r="OKV4" s="168"/>
      <c r="OKW4" s="168"/>
      <c r="OKX4" s="168"/>
      <c r="OKY4" s="168"/>
      <c r="OKZ4" s="168"/>
      <c r="OLA4" s="168"/>
      <c r="OLB4" s="168"/>
      <c r="OLC4" s="168"/>
      <c r="OLD4" s="168"/>
      <c r="OLE4" s="168"/>
      <c r="OLF4" s="168"/>
      <c r="OLG4" s="168"/>
      <c r="OLH4" s="168"/>
      <c r="OLI4" s="168"/>
      <c r="OLJ4" s="168"/>
      <c r="OLK4" s="168"/>
      <c r="OLL4" s="168"/>
      <c r="OLM4" s="168"/>
      <c r="OLN4" s="168"/>
      <c r="OLO4" s="168"/>
      <c r="OLP4" s="168"/>
      <c r="OLQ4" s="168"/>
      <c r="OLR4" s="168"/>
      <c r="OLS4" s="168"/>
      <c r="OLT4" s="168"/>
      <c r="OLU4" s="168"/>
      <c r="OLV4" s="168"/>
      <c r="OLW4" s="168"/>
      <c r="OLX4" s="168"/>
      <c r="OLY4" s="168"/>
      <c r="OLZ4" s="168"/>
      <c r="OMA4" s="168"/>
      <c r="OMB4" s="168"/>
      <c r="OMC4" s="168"/>
      <c r="OMD4" s="168"/>
      <c r="OME4" s="168"/>
      <c r="OMF4" s="168"/>
      <c r="OMG4" s="168"/>
      <c r="OMH4" s="168"/>
      <c r="OMI4" s="168"/>
      <c r="OMJ4" s="168"/>
      <c r="OMK4" s="168"/>
      <c r="OML4" s="168"/>
      <c r="OMM4" s="168"/>
      <c r="OMN4" s="168"/>
      <c r="OMO4" s="168"/>
      <c r="OMP4" s="168"/>
      <c r="OMQ4" s="168"/>
      <c r="OMR4" s="168"/>
      <c r="OMS4" s="168"/>
      <c r="OMT4" s="168"/>
      <c r="OMU4" s="168"/>
      <c r="OMV4" s="168"/>
      <c r="OMW4" s="168"/>
      <c r="OMX4" s="168"/>
      <c r="OMY4" s="168"/>
      <c r="OMZ4" s="168"/>
      <c r="ONA4" s="168"/>
      <c r="ONB4" s="168"/>
      <c r="ONC4" s="168"/>
      <c r="OND4" s="168"/>
      <c r="ONE4" s="168"/>
      <c r="ONF4" s="168"/>
      <c r="ONG4" s="168"/>
      <c r="ONH4" s="168"/>
      <c r="ONI4" s="168"/>
      <c r="ONJ4" s="168"/>
      <c r="ONK4" s="168"/>
      <c r="ONL4" s="168"/>
      <c r="ONM4" s="168"/>
      <c r="ONN4" s="168"/>
      <c r="ONO4" s="168"/>
      <c r="ONP4" s="168"/>
      <c r="ONQ4" s="168"/>
      <c r="ONR4" s="168"/>
      <c r="ONS4" s="168"/>
      <c r="ONT4" s="168"/>
      <c r="ONU4" s="168"/>
      <c r="ONV4" s="168"/>
      <c r="ONW4" s="168"/>
      <c r="ONX4" s="168"/>
      <c r="ONY4" s="168"/>
      <c r="ONZ4" s="168"/>
      <c r="OOA4" s="168"/>
      <c r="OOB4" s="168"/>
      <c r="OOC4" s="168"/>
      <c r="OOD4" s="168"/>
      <c r="OOE4" s="168"/>
      <c r="OOF4" s="168"/>
      <c r="OOG4" s="168"/>
      <c r="OOH4" s="168"/>
      <c r="OOI4" s="168"/>
      <c r="OOJ4" s="168"/>
      <c r="OOK4" s="168"/>
      <c r="OOL4" s="168"/>
      <c r="OOM4" s="168"/>
      <c r="OON4" s="168"/>
      <c r="OOO4" s="168"/>
      <c r="OOP4" s="168"/>
      <c r="OOQ4" s="168"/>
      <c r="OOR4" s="168"/>
      <c r="OOS4" s="168"/>
      <c r="OOT4" s="168"/>
      <c r="OOU4" s="168"/>
      <c r="OOV4" s="168"/>
      <c r="OOW4" s="168"/>
      <c r="OOX4" s="168"/>
      <c r="OOY4" s="168"/>
      <c r="OOZ4" s="168"/>
      <c r="OPA4" s="168"/>
      <c r="OPB4" s="168"/>
      <c r="OPC4" s="168"/>
      <c r="OPD4" s="168"/>
      <c r="OPE4" s="168"/>
      <c r="OPF4" s="168"/>
      <c r="OPG4" s="168"/>
      <c r="OPH4" s="168"/>
      <c r="OPI4" s="168"/>
      <c r="OPJ4" s="168"/>
      <c r="OPK4" s="168"/>
      <c r="OPL4" s="168"/>
      <c r="OPM4" s="168"/>
      <c r="OPN4" s="168"/>
      <c r="OPO4" s="168"/>
      <c r="OPP4" s="168"/>
      <c r="OPQ4" s="168"/>
      <c r="OPR4" s="168"/>
      <c r="OPS4" s="168"/>
      <c r="OPT4" s="168"/>
      <c r="OPU4" s="168"/>
      <c r="OPV4" s="168"/>
      <c r="OPW4" s="168"/>
      <c r="OPX4" s="168"/>
      <c r="OPY4" s="168"/>
      <c r="OPZ4" s="168"/>
      <c r="OQA4" s="168"/>
      <c r="OQB4" s="168"/>
      <c r="OQC4" s="168"/>
      <c r="OQD4" s="168"/>
      <c r="OQE4" s="168"/>
      <c r="OQF4" s="168"/>
      <c r="OQG4" s="168"/>
      <c r="OQH4" s="168"/>
      <c r="OQI4" s="168"/>
      <c r="OQJ4" s="168"/>
      <c r="OQK4" s="168"/>
      <c r="OQL4" s="168"/>
      <c r="OQM4" s="168"/>
      <c r="OQN4" s="168"/>
      <c r="OQO4" s="168"/>
      <c r="OQP4" s="168"/>
      <c r="OQQ4" s="168"/>
      <c r="OQR4" s="168"/>
      <c r="OQS4" s="168"/>
      <c r="OQT4" s="168"/>
      <c r="OQU4" s="168"/>
      <c r="OQV4" s="168"/>
      <c r="OQW4" s="168"/>
      <c r="OQX4" s="168"/>
      <c r="OQY4" s="168"/>
      <c r="OQZ4" s="168"/>
      <c r="ORA4" s="168"/>
      <c r="ORB4" s="168"/>
      <c r="ORC4" s="168"/>
      <c r="ORD4" s="168"/>
      <c r="ORE4" s="168"/>
      <c r="ORF4" s="168"/>
      <c r="ORG4" s="168"/>
      <c r="ORH4" s="168"/>
      <c r="ORI4" s="168"/>
      <c r="ORJ4" s="168"/>
      <c r="ORK4" s="168"/>
      <c r="ORL4" s="168"/>
      <c r="ORM4" s="168"/>
      <c r="ORN4" s="168"/>
      <c r="ORO4" s="168"/>
      <c r="ORP4" s="168"/>
      <c r="ORQ4" s="168"/>
      <c r="ORR4" s="168"/>
      <c r="ORS4" s="168"/>
      <c r="ORT4" s="168"/>
      <c r="ORU4" s="168"/>
      <c r="ORV4" s="168"/>
      <c r="ORW4" s="168"/>
      <c r="ORX4" s="168"/>
      <c r="ORY4" s="168"/>
      <c r="ORZ4" s="168"/>
      <c r="OSA4" s="168"/>
      <c r="OSB4" s="168"/>
      <c r="OSC4" s="168"/>
      <c r="OSD4" s="168"/>
      <c r="OSE4" s="168"/>
      <c r="OSF4" s="168"/>
      <c r="OSG4" s="168"/>
      <c r="OSH4" s="168"/>
      <c r="OSI4" s="168"/>
      <c r="OSJ4" s="168"/>
      <c r="OSK4" s="168"/>
      <c r="OSL4" s="168"/>
      <c r="OSM4" s="168"/>
      <c r="OSN4" s="168"/>
      <c r="OSO4" s="168"/>
      <c r="OSP4" s="168"/>
      <c r="OSQ4" s="168"/>
      <c r="OSR4" s="168"/>
      <c r="OSS4" s="168"/>
      <c r="OST4" s="168"/>
      <c r="OSU4" s="168"/>
      <c r="OSV4" s="168"/>
      <c r="OSW4" s="168"/>
      <c r="OSX4" s="168"/>
      <c r="OSY4" s="168"/>
      <c r="OSZ4" s="168"/>
      <c r="OTA4" s="168"/>
      <c r="OTB4" s="168"/>
      <c r="OTC4" s="168"/>
      <c r="OTD4" s="168"/>
      <c r="OTE4" s="168"/>
      <c r="OTF4" s="168"/>
      <c r="OTG4" s="168"/>
      <c r="OTH4" s="168"/>
      <c r="OTI4" s="168"/>
      <c r="OTJ4" s="168"/>
      <c r="OTK4" s="168"/>
      <c r="OTL4" s="168"/>
      <c r="OTM4" s="168"/>
      <c r="OTN4" s="168"/>
      <c r="OTO4" s="168"/>
      <c r="OTP4" s="168"/>
      <c r="OTQ4" s="168"/>
      <c r="OTR4" s="168"/>
      <c r="OTS4" s="168"/>
      <c r="OTT4" s="168"/>
      <c r="OTU4" s="168"/>
      <c r="OTV4" s="168"/>
      <c r="OTW4" s="168"/>
      <c r="OTX4" s="168"/>
      <c r="OTY4" s="168"/>
      <c r="OTZ4" s="168"/>
      <c r="OUA4" s="168"/>
      <c r="OUB4" s="168"/>
      <c r="OUC4" s="168"/>
      <c r="OUD4" s="168"/>
      <c r="OUE4" s="168"/>
      <c r="OUF4" s="168"/>
      <c r="OUG4" s="168"/>
      <c r="OUH4" s="168"/>
      <c r="OUI4" s="168"/>
      <c r="OUJ4" s="168"/>
      <c r="OUK4" s="168"/>
      <c r="OUL4" s="168"/>
      <c r="OUM4" s="168"/>
      <c r="OUN4" s="168"/>
      <c r="OUO4" s="168"/>
      <c r="OUP4" s="168"/>
      <c r="OUQ4" s="168"/>
      <c r="OUR4" s="168"/>
      <c r="OUS4" s="168"/>
      <c r="OUT4" s="168"/>
      <c r="OUU4" s="168"/>
      <c r="OUV4" s="168"/>
      <c r="OUW4" s="168"/>
      <c r="OUX4" s="168"/>
      <c r="OUY4" s="168"/>
      <c r="OUZ4" s="168"/>
      <c r="OVA4" s="168"/>
      <c r="OVB4" s="168"/>
      <c r="OVC4" s="168"/>
      <c r="OVD4" s="168"/>
      <c r="OVE4" s="168"/>
      <c r="OVF4" s="168"/>
      <c r="OVG4" s="168"/>
      <c r="OVH4" s="168"/>
      <c r="OVI4" s="168"/>
      <c r="OVJ4" s="168"/>
      <c r="OVK4" s="168"/>
      <c r="OVL4" s="168"/>
      <c r="OVM4" s="168"/>
      <c r="OVN4" s="168"/>
      <c r="OVO4" s="168"/>
      <c r="OVP4" s="168"/>
      <c r="OVQ4" s="168"/>
      <c r="OVR4" s="168"/>
      <c r="OVS4" s="168"/>
      <c r="OVT4" s="168"/>
      <c r="OVU4" s="168"/>
      <c r="OVV4" s="168"/>
      <c r="OVW4" s="168"/>
      <c r="OVX4" s="168"/>
      <c r="OVY4" s="168"/>
      <c r="OVZ4" s="168"/>
      <c r="OWA4" s="168"/>
      <c r="OWB4" s="168"/>
      <c r="OWC4" s="168"/>
      <c r="OWD4" s="168"/>
      <c r="OWE4" s="168"/>
      <c r="OWF4" s="168"/>
      <c r="OWG4" s="168"/>
      <c r="OWH4" s="168"/>
      <c r="OWI4" s="168"/>
      <c r="OWJ4" s="168"/>
      <c r="OWK4" s="168"/>
      <c r="OWL4" s="168"/>
      <c r="OWM4" s="168"/>
      <c r="OWN4" s="168"/>
      <c r="OWO4" s="168"/>
      <c r="OWP4" s="168"/>
      <c r="OWQ4" s="168"/>
      <c r="OWR4" s="168"/>
      <c r="OWS4" s="168"/>
      <c r="OWT4" s="168"/>
      <c r="OWU4" s="168"/>
      <c r="OWV4" s="168"/>
      <c r="OWW4" s="168"/>
      <c r="OWX4" s="168"/>
      <c r="OWY4" s="168"/>
      <c r="OWZ4" s="168"/>
      <c r="OXA4" s="168"/>
      <c r="OXB4" s="168"/>
      <c r="OXC4" s="168"/>
      <c r="OXD4" s="168"/>
      <c r="OXE4" s="168"/>
      <c r="OXF4" s="168"/>
      <c r="OXG4" s="168"/>
      <c r="OXH4" s="168"/>
      <c r="OXI4" s="168"/>
      <c r="OXJ4" s="168"/>
      <c r="OXK4" s="168"/>
      <c r="OXL4" s="168"/>
      <c r="OXM4" s="168"/>
      <c r="OXN4" s="168"/>
      <c r="OXO4" s="168"/>
      <c r="OXP4" s="168"/>
      <c r="OXQ4" s="168"/>
      <c r="OXR4" s="168"/>
      <c r="OXS4" s="168"/>
      <c r="OXT4" s="168"/>
      <c r="OXU4" s="168"/>
      <c r="OXV4" s="168"/>
      <c r="OXW4" s="168"/>
      <c r="OXX4" s="168"/>
      <c r="OXY4" s="168"/>
      <c r="OXZ4" s="168"/>
      <c r="OYA4" s="168"/>
      <c r="OYB4" s="168"/>
      <c r="OYC4" s="168"/>
      <c r="OYD4" s="168"/>
      <c r="OYE4" s="168"/>
      <c r="OYF4" s="168"/>
      <c r="OYG4" s="168"/>
      <c r="OYH4" s="168"/>
      <c r="OYI4" s="168"/>
      <c r="OYJ4" s="168"/>
      <c r="OYK4" s="168"/>
      <c r="OYL4" s="168"/>
      <c r="OYM4" s="168"/>
      <c r="OYN4" s="168"/>
      <c r="OYO4" s="168"/>
      <c r="OYP4" s="168"/>
      <c r="OYQ4" s="168"/>
      <c r="OYR4" s="168"/>
      <c r="OYS4" s="168"/>
      <c r="OYT4" s="168"/>
      <c r="OYU4" s="168"/>
      <c r="OYV4" s="168"/>
      <c r="OYW4" s="168"/>
      <c r="OYX4" s="168"/>
      <c r="OYY4" s="168"/>
      <c r="OYZ4" s="168"/>
      <c r="OZA4" s="168"/>
      <c r="OZB4" s="168"/>
      <c r="OZC4" s="168"/>
      <c r="OZD4" s="168"/>
      <c r="OZE4" s="168"/>
      <c r="OZF4" s="168"/>
      <c r="OZG4" s="168"/>
      <c r="OZH4" s="168"/>
      <c r="OZI4" s="168"/>
      <c r="OZJ4" s="168"/>
      <c r="OZK4" s="168"/>
      <c r="OZL4" s="168"/>
      <c r="OZM4" s="168"/>
      <c r="OZN4" s="168"/>
      <c r="OZO4" s="168"/>
      <c r="OZP4" s="168"/>
      <c r="OZQ4" s="168"/>
      <c r="OZR4" s="168"/>
      <c r="OZS4" s="168"/>
      <c r="OZT4" s="168"/>
      <c r="OZU4" s="168"/>
      <c r="OZV4" s="168"/>
      <c r="OZW4" s="168"/>
      <c r="OZX4" s="168"/>
      <c r="OZY4" s="168"/>
      <c r="OZZ4" s="168"/>
      <c r="PAA4" s="168"/>
      <c r="PAB4" s="168"/>
      <c r="PAC4" s="168"/>
      <c r="PAD4" s="168"/>
      <c r="PAE4" s="168"/>
      <c r="PAF4" s="168"/>
      <c r="PAG4" s="168"/>
      <c r="PAH4" s="168"/>
      <c r="PAI4" s="168"/>
      <c r="PAJ4" s="168"/>
      <c r="PAK4" s="168"/>
      <c r="PAL4" s="168"/>
      <c r="PAM4" s="168"/>
      <c r="PAN4" s="168"/>
      <c r="PAO4" s="168"/>
      <c r="PAP4" s="168"/>
      <c r="PAQ4" s="168"/>
      <c r="PAR4" s="168"/>
      <c r="PAS4" s="168"/>
      <c r="PAT4" s="168"/>
      <c r="PAU4" s="168"/>
      <c r="PAV4" s="168"/>
      <c r="PAW4" s="168"/>
      <c r="PAX4" s="168"/>
      <c r="PAY4" s="168"/>
      <c r="PAZ4" s="168"/>
      <c r="PBA4" s="168"/>
      <c r="PBB4" s="168"/>
      <c r="PBC4" s="168"/>
      <c r="PBD4" s="168"/>
      <c r="PBE4" s="168"/>
      <c r="PBF4" s="168"/>
      <c r="PBG4" s="168"/>
      <c r="PBH4" s="168"/>
      <c r="PBI4" s="168"/>
      <c r="PBJ4" s="168"/>
      <c r="PBK4" s="168"/>
      <c r="PBL4" s="168"/>
      <c r="PBM4" s="168"/>
      <c r="PBN4" s="168"/>
      <c r="PBO4" s="168"/>
      <c r="PBP4" s="168"/>
      <c r="PBQ4" s="168"/>
      <c r="PBR4" s="168"/>
      <c r="PBS4" s="168"/>
      <c r="PBT4" s="168"/>
      <c r="PBU4" s="168"/>
      <c r="PBV4" s="168"/>
      <c r="PBW4" s="168"/>
      <c r="PBX4" s="168"/>
      <c r="PBY4" s="168"/>
      <c r="PBZ4" s="168"/>
      <c r="PCA4" s="168"/>
      <c r="PCB4" s="168"/>
      <c r="PCC4" s="168"/>
      <c r="PCD4" s="168"/>
      <c r="PCE4" s="168"/>
      <c r="PCF4" s="168"/>
      <c r="PCG4" s="168"/>
      <c r="PCH4" s="168"/>
      <c r="PCI4" s="168"/>
      <c r="PCJ4" s="168"/>
      <c r="PCK4" s="168"/>
      <c r="PCL4" s="168"/>
      <c r="PCM4" s="168"/>
      <c r="PCN4" s="168"/>
      <c r="PCO4" s="168"/>
      <c r="PCP4" s="168"/>
      <c r="PCQ4" s="168"/>
      <c r="PCR4" s="168"/>
      <c r="PCS4" s="168"/>
      <c r="PCT4" s="168"/>
      <c r="PCU4" s="168"/>
      <c r="PCV4" s="168"/>
      <c r="PCW4" s="168"/>
      <c r="PCX4" s="168"/>
      <c r="PCY4" s="168"/>
      <c r="PCZ4" s="168"/>
      <c r="PDA4" s="168"/>
      <c r="PDB4" s="168"/>
      <c r="PDC4" s="168"/>
      <c r="PDD4" s="168"/>
      <c r="PDE4" s="168"/>
      <c r="PDF4" s="168"/>
      <c r="PDG4" s="168"/>
      <c r="PDH4" s="168"/>
      <c r="PDI4" s="168"/>
      <c r="PDJ4" s="168"/>
      <c r="PDK4" s="168"/>
      <c r="PDL4" s="168"/>
      <c r="PDM4" s="168"/>
      <c r="PDN4" s="168"/>
      <c r="PDO4" s="168"/>
      <c r="PDP4" s="168"/>
      <c r="PDQ4" s="168"/>
      <c r="PDR4" s="168"/>
      <c r="PDS4" s="168"/>
      <c r="PDT4" s="168"/>
      <c r="PDU4" s="168"/>
      <c r="PDV4" s="168"/>
      <c r="PDW4" s="168"/>
      <c r="PDX4" s="168"/>
      <c r="PDY4" s="168"/>
      <c r="PDZ4" s="168"/>
      <c r="PEA4" s="168"/>
      <c r="PEB4" s="168"/>
      <c r="PEC4" s="168"/>
      <c r="PED4" s="168"/>
      <c r="PEE4" s="168"/>
      <c r="PEF4" s="168"/>
      <c r="PEG4" s="168"/>
      <c r="PEH4" s="168"/>
      <c r="PEI4" s="168"/>
      <c r="PEJ4" s="168"/>
      <c r="PEK4" s="168"/>
      <c r="PEL4" s="168"/>
      <c r="PEM4" s="168"/>
      <c r="PEN4" s="168"/>
      <c r="PEO4" s="168"/>
      <c r="PEP4" s="168"/>
      <c r="PEQ4" s="168"/>
      <c r="PER4" s="168"/>
      <c r="PES4" s="168"/>
      <c r="PET4" s="168"/>
      <c r="PEU4" s="168"/>
      <c r="PEV4" s="168"/>
      <c r="PEW4" s="168"/>
      <c r="PEX4" s="168"/>
      <c r="PEY4" s="168"/>
      <c r="PEZ4" s="168"/>
      <c r="PFA4" s="168"/>
      <c r="PFB4" s="168"/>
      <c r="PFC4" s="168"/>
      <c r="PFD4" s="168"/>
      <c r="PFE4" s="168"/>
      <c r="PFF4" s="168"/>
      <c r="PFG4" s="168"/>
      <c r="PFH4" s="168"/>
      <c r="PFI4" s="168"/>
      <c r="PFJ4" s="168"/>
      <c r="PFK4" s="168"/>
      <c r="PFL4" s="168"/>
      <c r="PFM4" s="168"/>
      <c r="PFN4" s="168"/>
      <c r="PFO4" s="168"/>
      <c r="PFP4" s="168"/>
      <c r="PFQ4" s="168"/>
      <c r="PFR4" s="168"/>
      <c r="PFS4" s="168"/>
      <c r="PFT4" s="168"/>
      <c r="PFU4" s="168"/>
      <c r="PFV4" s="168"/>
      <c r="PFW4" s="168"/>
      <c r="PFX4" s="168"/>
      <c r="PFY4" s="168"/>
      <c r="PFZ4" s="168"/>
      <c r="PGA4" s="168"/>
      <c r="PGB4" s="168"/>
      <c r="PGC4" s="168"/>
      <c r="PGD4" s="168"/>
      <c r="PGE4" s="168"/>
      <c r="PGF4" s="168"/>
      <c r="PGG4" s="168"/>
      <c r="PGH4" s="168"/>
      <c r="PGI4" s="168"/>
      <c r="PGJ4" s="168"/>
      <c r="PGK4" s="168"/>
      <c r="PGL4" s="168"/>
      <c r="PGM4" s="168"/>
      <c r="PGN4" s="168"/>
      <c r="PGO4" s="168"/>
      <c r="PGP4" s="168"/>
      <c r="PGQ4" s="168"/>
      <c r="PGR4" s="168"/>
      <c r="PGS4" s="168"/>
      <c r="PGT4" s="168"/>
      <c r="PGU4" s="168"/>
      <c r="PGV4" s="168"/>
      <c r="PGW4" s="168"/>
      <c r="PGX4" s="168"/>
      <c r="PGY4" s="168"/>
      <c r="PGZ4" s="168"/>
      <c r="PHA4" s="168"/>
      <c r="PHB4" s="168"/>
      <c r="PHC4" s="168"/>
      <c r="PHD4" s="168"/>
      <c r="PHE4" s="168"/>
      <c r="PHF4" s="168"/>
      <c r="PHG4" s="168"/>
      <c r="PHH4" s="168"/>
      <c r="PHI4" s="168"/>
      <c r="PHJ4" s="168"/>
      <c r="PHK4" s="168"/>
      <c r="PHL4" s="168"/>
      <c r="PHM4" s="168"/>
      <c r="PHN4" s="168"/>
      <c r="PHO4" s="168"/>
      <c r="PHP4" s="168"/>
      <c r="PHQ4" s="168"/>
      <c r="PHR4" s="168"/>
      <c r="PHS4" s="168"/>
      <c r="PHT4" s="168"/>
      <c r="PHU4" s="168"/>
      <c r="PHV4" s="168"/>
      <c r="PHW4" s="168"/>
      <c r="PHX4" s="168"/>
      <c r="PHY4" s="168"/>
      <c r="PHZ4" s="168"/>
      <c r="PIA4" s="168"/>
      <c r="PIB4" s="168"/>
      <c r="PIC4" s="168"/>
      <c r="PID4" s="168"/>
      <c r="PIE4" s="168"/>
      <c r="PIF4" s="168"/>
      <c r="PIG4" s="168"/>
      <c r="PIH4" s="168"/>
      <c r="PII4" s="168"/>
      <c r="PIJ4" s="168"/>
      <c r="PIK4" s="168"/>
      <c r="PIL4" s="168"/>
      <c r="PIM4" s="168"/>
      <c r="PIN4" s="168"/>
      <c r="PIO4" s="168"/>
      <c r="PIP4" s="168"/>
      <c r="PIQ4" s="168"/>
      <c r="PIR4" s="168"/>
      <c r="PIS4" s="168"/>
      <c r="PIT4" s="168"/>
      <c r="PIU4" s="168"/>
      <c r="PIV4" s="168"/>
      <c r="PIW4" s="168"/>
      <c r="PIX4" s="168"/>
      <c r="PIY4" s="168"/>
      <c r="PIZ4" s="168"/>
      <c r="PJA4" s="168"/>
      <c r="PJB4" s="168"/>
      <c r="PJC4" s="168"/>
      <c r="PJD4" s="168"/>
      <c r="PJE4" s="168"/>
      <c r="PJF4" s="168"/>
      <c r="PJG4" s="168"/>
      <c r="PJH4" s="168"/>
      <c r="PJI4" s="168"/>
      <c r="PJJ4" s="168"/>
      <c r="PJK4" s="168"/>
      <c r="PJL4" s="168"/>
      <c r="PJM4" s="168"/>
      <c r="PJN4" s="168"/>
      <c r="PJO4" s="168"/>
      <c r="PJP4" s="168"/>
      <c r="PJQ4" s="168"/>
      <c r="PJR4" s="168"/>
      <c r="PJS4" s="168"/>
      <c r="PJT4" s="168"/>
      <c r="PJU4" s="168"/>
      <c r="PJV4" s="168"/>
      <c r="PJW4" s="168"/>
      <c r="PJX4" s="168"/>
      <c r="PJY4" s="168"/>
      <c r="PJZ4" s="168"/>
      <c r="PKA4" s="168"/>
      <c r="PKB4" s="168"/>
      <c r="PKC4" s="168"/>
      <c r="PKD4" s="168"/>
      <c r="PKE4" s="168"/>
      <c r="PKF4" s="168"/>
      <c r="PKG4" s="168"/>
      <c r="PKH4" s="168"/>
      <c r="PKI4" s="168"/>
      <c r="PKJ4" s="168"/>
      <c r="PKK4" s="168"/>
      <c r="PKL4" s="168"/>
      <c r="PKM4" s="168"/>
      <c r="PKN4" s="168"/>
      <c r="PKO4" s="168"/>
      <c r="PKP4" s="168"/>
      <c r="PKQ4" s="168"/>
      <c r="PKR4" s="168"/>
      <c r="PKS4" s="168"/>
      <c r="PKT4" s="168"/>
      <c r="PKU4" s="168"/>
      <c r="PKV4" s="168"/>
      <c r="PKW4" s="168"/>
      <c r="PKX4" s="168"/>
      <c r="PKY4" s="168"/>
      <c r="PKZ4" s="168"/>
      <c r="PLA4" s="168"/>
      <c r="PLB4" s="168"/>
      <c r="PLC4" s="168"/>
      <c r="PLD4" s="168"/>
      <c r="PLE4" s="168"/>
      <c r="PLF4" s="168"/>
      <c r="PLG4" s="168"/>
      <c r="PLH4" s="168"/>
      <c r="PLI4" s="168"/>
      <c r="PLJ4" s="168"/>
      <c r="PLK4" s="168"/>
      <c r="PLL4" s="168"/>
      <c r="PLM4" s="168"/>
      <c r="PLN4" s="168"/>
      <c r="PLO4" s="168"/>
      <c r="PLP4" s="168"/>
      <c r="PLQ4" s="168"/>
      <c r="PLR4" s="168"/>
      <c r="PLS4" s="168"/>
      <c r="PLT4" s="168"/>
      <c r="PLU4" s="168"/>
      <c r="PLV4" s="168"/>
      <c r="PLW4" s="168"/>
      <c r="PLX4" s="168"/>
      <c r="PLY4" s="168"/>
      <c r="PLZ4" s="168"/>
      <c r="PMA4" s="168"/>
      <c r="PMB4" s="168"/>
      <c r="PMC4" s="168"/>
      <c r="PMD4" s="168"/>
      <c r="PME4" s="168"/>
      <c r="PMF4" s="168"/>
      <c r="PMG4" s="168"/>
      <c r="PMH4" s="168"/>
      <c r="PMI4" s="168"/>
      <c r="PMJ4" s="168"/>
      <c r="PMK4" s="168"/>
      <c r="PML4" s="168"/>
      <c r="PMM4" s="168"/>
      <c r="PMN4" s="168"/>
      <c r="PMO4" s="168"/>
      <c r="PMP4" s="168"/>
      <c r="PMQ4" s="168"/>
      <c r="PMR4" s="168"/>
      <c r="PMS4" s="168"/>
      <c r="PMT4" s="168"/>
      <c r="PMU4" s="168"/>
      <c r="PMV4" s="168"/>
      <c r="PMW4" s="168"/>
      <c r="PMX4" s="168"/>
      <c r="PMY4" s="168"/>
      <c r="PMZ4" s="168"/>
      <c r="PNA4" s="168"/>
      <c r="PNB4" s="168"/>
      <c r="PNC4" s="168"/>
      <c r="PND4" s="168"/>
      <c r="PNE4" s="168"/>
      <c r="PNF4" s="168"/>
      <c r="PNG4" s="168"/>
      <c r="PNH4" s="168"/>
      <c r="PNI4" s="168"/>
      <c r="PNJ4" s="168"/>
      <c r="PNK4" s="168"/>
      <c r="PNL4" s="168"/>
      <c r="PNM4" s="168"/>
      <c r="PNN4" s="168"/>
      <c r="PNO4" s="168"/>
      <c r="PNP4" s="168"/>
      <c r="PNQ4" s="168"/>
      <c r="PNR4" s="168"/>
      <c r="PNS4" s="168"/>
      <c r="PNT4" s="168"/>
      <c r="PNU4" s="168"/>
      <c r="PNV4" s="168"/>
      <c r="PNW4" s="168"/>
      <c r="PNX4" s="168"/>
      <c r="PNY4" s="168"/>
      <c r="PNZ4" s="168"/>
      <c r="POA4" s="168"/>
      <c r="POB4" s="168"/>
      <c r="POC4" s="168"/>
      <c r="POD4" s="168"/>
      <c r="POE4" s="168"/>
      <c r="POF4" s="168"/>
      <c r="POG4" s="168"/>
      <c r="POH4" s="168"/>
      <c r="POI4" s="168"/>
      <c r="POJ4" s="168"/>
      <c r="POK4" s="168"/>
      <c r="POL4" s="168"/>
      <c r="POM4" s="168"/>
      <c r="PON4" s="168"/>
      <c r="POO4" s="168"/>
      <c r="POP4" s="168"/>
      <c r="POQ4" s="168"/>
      <c r="POR4" s="168"/>
      <c r="POS4" s="168"/>
      <c r="POT4" s="168"/>
      <c r="POU4" s="168"/>
      <c r="POV4" s="168"/>
      <c r="POW4" s="168"/>
      <c r="POX4" s="168"/>
      <c r="POY4" s="168"/>
      <c r="POZ4" s="168"/>
      <c r="PPA4" s="168"/>
      <c r="PPB4" s="168"/>
      <c r="PPC4" s="168"/>
      <c r="PPD4" s="168"/>
      <c r="PPE4" s="168"/>
      <c r="PPF4" s="168"/>
      <c r="PPG4" s="168"/>
      <c r="PPH4" s="168"/>
      <c r="PPI4" s="168"/>
      <c r="PPJ4" s="168"/>
      <c r="PPK4" s="168"/>
      <c r="PPL4" s="168"/>
      <c r="PPM4" s="168"/>
      <c r="PPN4" s="168"/>
      <c r="PPO4" s="168"/>
      <c r="PPP4" s="168"/>
      <c r="PPQ4" s="168"/>
      <c r="PPR4" s="168"/>
      <c r="PPS4" s="168"/>
      <c r="PPT4" s="168"/>
      <c r="PPU4" s="168"/>
      <c r="PPV4" s="168"/>
      <c r="PPW4" s="168"/>
      <c r="PPX4" s="168"/>
      <c r="PPY4" s="168"/>
      <c r="PPZ4" s="168"/>
      <c r="PQA4" s="168"/>
      <c r="PQB4" s="168"/>
      <c r="PQC4" s="168"/>
      <c r="PQD4" s="168"/>
      <c r="PQE4" s="168"/>
      <c r="PQF4" s="168"/>
      <c r="PQG4" s="168"/>
      <c r="PQH4" s="168"/>
      <c r="PQI4" s="168"/>
      <c r="PQJ4" s="168"/>
      <c r="PQK4" s="168"/>
      <c r="PQL4" s="168"/>
      <c r="PQM4" s="168"/>
      <c r="PQN4" s="168"/>
      <c r="PQO4" s="168"/>
      <c r="PQP4" s="168"/>
      <c r="PQQ4" s="168"/>
      <c r="PQR4" s="168"/>
      <c r="PQS4" s="168"/>
      <c r="PQT4" s="168"/>
      <c r="PQU4" s="168"/>
      <c r="PQV4" s="168"/>
      <c r="PQW4" s="168"/>
      <c r="PQX4" s="168"/>
      <c r="PQY4" s="168"/>
      <c r="PQZ4" s="168"/>
      <c r="PRA4" s="168"/>
      <c r="PRB4" s="168"/>
      <c r="PRC4" s="168"/>
      <c r="PRD4" s="168"/>
      <c r="PRE4" s="168"/>
      <c r="PRF4" s="168"/>
      <c r="PRG4" s="168"/>
      <c r="PRH4" s="168"/>
      <c r="PRI4" s="168"/>
      <c r="PRJ4" s="168"/>
      <c r="PRK4" s="168"/>
      <c r="PRL4" s="168"/>
      <c r="PRM4" s="168"/>
      <c r="PRN4" s="168"/>
      <c r="PRO4" s="168"/>
      <c r="PRP4" s="168"/>
      <c r="PRQ4" s="168"/>
      <c r="PRR4" s="168"/>
      <c r="PRS4" s="168"/>
      <c r="PRT4" s="168"/>
      <c r="PRU4" s="168"/>
      <c r="PRV4" s="168"/>
      <c r="PRW4" s="168"/>
      <c r="PRX4" s="168"/>
      <c r="PRY4" s="168"/>
      <c r="PRZ4" s="168"/>
      <c r="PSA4" s="168"/>
      <c r="PSB4" s="168"/>
      <c r="PSC4" s="168"/>
      <c r="PSD4" s="168"/>
      <c r="PSE4" s="168"/>
      <c r="PSF4" s="168"/>
      <c r="PSG4" s="168"/>
      <c r="PSH4" s="168"/>
      <c r="PSI4" s="168"/>
      <c r="PSJ4" s="168"/>
      <c r="PSK4" s="168"/>
      <c r="PSL4" s="168"/>
      <c r="PSM4" s="168"/>
      <c r="PSN4" s="168"/>
      <c r="PSO4" s="168"/>
      <c r="PSP4" s="168"/>
      <c r="PSQ4" s="168"/>
      <c r="PSR4" s="168"/>
      <c r="PSS4" s="168"/>
      <c r="PST4" s="168"/>
      <c r="PSU4" s="168"/>
      <c r="PSV4" s="168"/>
      <c r="PSW4" s="168"/>
      <c r="PSX4" s="168"/>
      <c r="PSY4" s="168"/>
      <c r="PSZ4" s="168"/>
      <c r="PTA4" s="168"/>
      <c r="PTB4" s="168"/>
      <c r="PTC4" s="168"/>
      <c r="PTD4" s="168"/>
      <c r="PTE4" s="168"/>
      <c r="PTF4" s="168"/>
      <c r="PTG4" s="168"/>
      <c r="PTH4" s="168"/>
      <c r="PTI4" s="168"/>
      <c r="PTJ4" s="168"/>
      <c r="PTK4" s="168"/>
      <c r="PTL4" s="168"/>
      <c r="PTM4" s="168"/>
      <c r="PTN4" s="168"/>
      <c r="PTO4" s="168"/>
      <c r="PTP4" s="168"/>
      <c r="PTQ4" s="168"/>
      <c r="PTR4" s="168"/>
      <c r="PTS4" s="168"/>
      <c r="PTT4" s="168"/>
      <c r="PTU4" s="168"/>
      <c r="PTV4" s="168"/>
      <c r="PTW4" s="168"/>
      <c r="PTX4" s="168"/>
      <c r="PTY4" s="168"/>
      <c r="PTZ4" s="168"/>
      <c r="PUA4" s="168"/>
      <c r="PUB4" s="168"/>
      <c r="PUC4" s="168"/>
      <c r="PUD4" s="168"/>
      <c r="PUE4" s="168"/>
      <c r="PUF4" s="168"/>
      <c r="PUG4" s="168"/>
      <c r="PUH4" s="168"/>
      <c r="PUI4" s="168"/>
      <c r="PUJ4" s="168"/>
      <c r="PUK4" s="168"/>
      <c r="PUL4" s="168"/>
      <c r="PUM4" s="168"/>
      <c r="PUN4" s="168"/>
      <c r="PUO4" s="168"/>
      <c r="PUP4" s="168"/>
      <c r="PUQ4" s="168"/>
      <c r="PUR4" s="168"/>
      <c r="PUS4" s="168"/>
      <c r="PUT4" s="168"/>
      <c r="PUU4" s="168"/>
      <c r="PUV4" s="168"/>
      <c r="PUW4" s="168"/>
      <c r="PUX4" s="168"/>
      <c r="PUY4" s="168"/>
      <c r="PUZ4" s="168"/>
      <c r="PVA4" s="168"/>
      <c r="PVB4" s="168"/>
      <c r="PVC4" s="168"/>
      <c r="PVD4" s="168"/>
      <c r="PVE4" s="168"/>
      <c r="PVF4" s="168"/>
      <c r="PVG4" s="168"/>
      <c r="PVH4" s="168"/>
      <c r="PVI4" s="168"/>
      <c r="PVJ4" s="168"/>
      <c r="PVK4" s="168"/>
      <c r="PVL4" s="168"/>
      <c r="PVM4" s="168"/>
      <c r="PVN4" s="168"/>
      <c r="PVO4" s="168"/>
      <c r="PVP4" s="168"/>
      <c r="PVQ4" s="168"/>
      <c r="PVR4" s="168"/>
      <c r="PVS4" s="168"/>
      <c r="PVT4" s="168"/>
      <c r="PVU4" s="168"/>
      <c r="PVV4" s="168"/>
      <c r="PVW4" s="168"/>
      <c r="PVX4" s="168"/>
      <c r="PVY4" s="168"/>
      <c r="PVZ4" s="168"/>
      <c r="PWA4" s="168"/>
      <c r="PWB4" s="168"/>
      <c r="PWC4" s="168"/>
      <c r="PWD4" s="168"/>
      <c r="PWE4" s="168"/>
      <c r="PWF4" s="168"/>
      <c r="PWG4" s="168"/>
      <c r="PWH4" s="168"/>
      <c r="PWI4" s="168"/>
      <c r="PWJ4" s="168"/>
      <c r="PWK4" s="168"/>
      <c r="PWL4" s="168"/>
      <c r="PWM4" s="168"/>
      <c r="PWN4" s="168"/>
      <c r="PWO4" s="168"/>
      <c r="PWP4" s="168"/>
      <c r="PWQ4" s="168"/>
      <c r="PWR4" s="168"/>
      <c r="PWS4" s="168"/>
      <c r="PWT4" s="168"/>
      <c r="PWU4" s="168"/>
      <c r="PWV4" s="168"/>
      <c r="PWW4" s="168"/>
      <c r="PWX4" s="168"/>
      <c r="PWY4" s="168"/>
      <c r="PWZ4" s="168"/>
      <c r="PXA4" s="168"/>
      <c r="PXB4" s="168"/>
      <c r="PXC4" s="168"/>
      <c r="PXD4" s="168"/>
      <c r="PXE4" s="168"/>
      <c r="PXF4" s="168"/>
      <c r="PXG4" s="168"/>
      <c r="PXH4" s="168"/>
      <c r="PXI4" s="168"/>
      <c r="PXJ4" s="168"/>
      <c r="PXK4" s="168"/>
      <c r="PXL4" s="168"/>
      <c r="PXM4" s="168"/>
      <c r="PXN4" s="168"/>
      <c r="PXO4" s="168"/>
      <c r="PXP4" s="168"/>
      <c r="PXQ4" s="168"/>
      <c r="PXR4" s="168"/>
      <c r="PXS4" s="168"/>
      <c r="PXT4" s="168"/>
      <c r="PXU4" s="168"/>
      <c r="PXV4" s="168"/>
      <c r="PXW4" s="168"/>
      <c r="PXX4" s="168"/>
      <c r="PXY4" s="168"/>
      <c r="PXZ4" s="168"/>
      <c r="PYA4" s="168"/>
      <c r="PYB4" s="168"/>
      <c r="PYC4" s="168"/>
      <c r="PYD4" s="168"/>
      <c r="PYE4" s="168"/>
      <c r="PYF4" s="168"/>
      <c r="PYG4" s="168"/>
      <c r="PYH4" s="168"/>
      <c r="PYI4" s="168"/>
      <c r="PYJ4" s="168"/>
      <c r="PYK4" s="168"/>
      <c r="PYL4" s="168"/>
      <c r="PYM4" s="168"/>
      <c r="PYN4" s="168"/>
      <c r="PYO4" s="168"/>
      <c r="PYP4" s="168"/>
      <c r="PYQ4" s="168"/>
      <c r="PYR4" s="168"/>
      <c r="PYS4" s="168"/>
      <c r="PYT4" s="168"/>
      <c r="PYU4" s="168"/>
      <c r="PYV4" s="168"/>
      <c r="PYW4" s="168"/>
      <c r="PYX4" s="168"/>
      <c r="PYY4" s="168"/>
      <c r="PYZ4" s="168"/>
      <c r="PZA4" s="168"/>
      <c r="PZB4" s="168"/>
      <c r="PZC4" s="168"/>
      <c r="PZD4" s="168"/>
      <c r="PZE4" s="168"/>
      <c r="PZF4" s="168"/>
      <c r="PZG4" s="168"/>
      <c r="PZH4" s="168"/>
      <c r="PZI4" s="168"/>
      <c r="PZJ4" s="168"/>
      <c r="PZK4" s="168"/>
      <c r="PZL4" s="168"/>
      <c r="PZM4" s="168"/>
      <c r="PZN4" s="168"/>
      <c r="PZO4" s="168"/>
      <c r="PZP4" s="168"/>
      <c r="PZQ4" s="168"/>
      <c r="PZR4" s="168"/>
      <c r="PZS4" s="168"/>
      <c r="PZT4" s="168"/>
      <c r="PZU4" s="168"/>
      <c r="PZV4" s="168"/>
      <c r="PZW4" s="168"/>
      <c r="PZX4" s="168"/>
      <c r="PZY4" s="168"/>
      <c r="PZZ4" s="168"/>
      <c r="QAA4" s="168"/>
      <c r="QAB4" s="168"/>
      <c r="QAC4" s="168"/>
      <c r="QAD4" s="168"/>
      <c r="QAE4" s="168"/>
      <c r="QAF4" s="168"/>
      <c r="QAG4" s="168"/>
      <c r="QAH4" s="168"/>
      <c r="QAI4" s="168"/>
      <c r="QAJ4" s="168"/>
      <c r="QAK4" s="168"/>
      <c r="QAL4" s="168"/>
      <c r="QAM4" s="168"/>
      <c r="QAN4" s="168"/>
      <c r="QAO4" s="168"/>
      <c r="QAP4" s="168"/>
      <c r="QAQ4" s="168"/>
      <c r="QAR4" s="168"/>
      <c r="QAS4" s="168"/>
      <c r="QAT4" s="168"/>
      <c r="QAU4" s="168"/>
      <c r="QAV4" s="168"/>
      <c r="QAW4" s="168"/>
      <c r="QAX4" s="168"/>
      <c r="QAY4" s="168"/>
      <c r="QAZ4" s="168"/>
      <c r="QBA4" s="168"/>
      <c r="QBB4" s="168"/>
      <c r="QBC4" s="168"/>
      <c r="QBD4" s="168"/>
      <c r="QBE4" s="168"/>
      <c r="QBF4" s="168"/>
      <c r="QBG4" s="168"/>
      <c r="QBH4" s="168"/>
      <c r="QBI4" s="168"/>
      <c r="QBJ4" s="168"/>
      <c r="QBK4" s="168"/>
      <c r="QBL4" s="168"/>
      <c r="QBM4" s="168"/>
      <c r="QBN4" s="168"/>
      <c r="QBO4" s="168"/>
      <c r="QBP4" s="168"/>
      <c r="QBQ4" s="168"/>
      <c r="QBR4" s="168"/>
      <c r="QBS4" s="168"/>
      <c r="QBT4" s="168"/>
      <c r="QBU4" s="168"/>
      <c r="QBV4" s="168"/>
      <c r="QBW4" s="168"/>
      <c r="QBX4" s="168"/>
      <c r="QBY4" s="168"/>
      <c r="QBZ4" s="168"/>
      <c r="QCA4" s="168"/>
      <c r="QCB4" s="168"/>
      <c r="QCC4" s="168"/>
      <c r="QCD4" s="168"/>
      <c r="QCE4" s="168"/>
      <c r="QCF4" s="168"/>
      <c r="QCG4" s="168"/>
      <c r="QCH4" s="168"/>
      <c r="QCI4" s="168"/>
      <c r="QCJ4" s="168"/>
      <c r="QCK4" s="168"/>
      <c r="QCL4" s="168"/>
      <c r="QCM4" s="168"/>
      <c r="QCN4" s="168"/>
      <c r="QCO4" s="168"/>
      <c r="QCP4" s="168"/>
      <c r="QCQ4" s="168"/>
      <c r="QCR4" s="168"/>
      <c r="QCS4" s="168"/>
      <c r="QCT4" s="168"/>
      <c r="QCU4" s="168"/>
      <c r="QCV4" s="168"/>
      <c r="QCW4" s="168"/>
      <c r="QCX4" s="168"/>
      <c r="QCY4" s="168"/>
      <c r="QCZ4" s="168"/>
      <c r="QDA4" s="168"/>
      <c r="QDB4" s="168"/>
      <c r="QDC4" s="168"/>
      <c r="QDD4" s="168"/>
      <c r="QDE4" s="168"/>
      <c r="QDF4" s="168"/>
      <c r="QDG4" s="168"/>
      <c r="QDH4" s="168"/>
      <c r="QDI4" s="168"/>
      <c r="QDJ4" s="168"/>
      <c r="QDK4" s="168"/>
      <c r="QDL4" s="168"/>
      <c r="QDM4" s="168"/>
      <c r="QDN4" s="168"/>
      <c r="QDO4" s="168"/>
      <c r="QDP4" s="168"/>
      <c r="QDQ4" s="168"/>
      <c r="QDR4" s="168"/>
      <c r="QDS4" s="168"/>
      <c r="QDT4" s="168"/>
      <c r="QDU4" s="168"/>
      <c r="QDV4" s="168"/>
      <c r="QDW4" s="168"/>
      <c r="QDX4" s="168"/>
      <c r="QDY4" s="168"/>
      <c r="QDZ4" s="168"/>
      <c r="QEA4" s="168"/>
      <c r="QEB4" s="168"/>
      <c r="QEC4" s="168"/>
      <c r="QED4" s="168"/>
      <c r="QEE4" s="168"/>
      <c r="QEF4" s="168"/>
      <c r="QEG4" s="168"/>
      <c r="QEH4" s="168"/>
      <c r="QEI4" s="168"/>
      <c r="QEJ4" s="168"/>
      <c r="QEK4" s="168"/>
      <c r="QEL4" s="168"/>
      <c r="QEM4" s="168"/>
      <c r="QEN4" s="168"/>
      <c r="QEO4" s="168"/>
      <c r="QEP4" s="168"/>
      <c r="QEQ4" s="168"/>
      <c r="QER4" s="168"/>
      <c r="QES4" s="168"/>
      <c r="QET4" s="168"/>
      <c r="QEU4" s="168"/>
      <c r="QEV4" s="168"/>
      <c r="QEW4" s="168"/>
      <c r="QEX4" s="168"/>
      <c r="QEY4" s="168"/>
      <c r="QEZ4" s="168"/>
      <c r="QFA4" s="168"/>
      <c r="QFB4" s="168"/>
      <c r="QFC4" s="168"/>
      <c r="QFD4" s="168"/>
      <c r="QFE4" s="168"/>
      <c r="QFF4" s="168"/>
      <c r="QFG4" s="168"/>
      <c r="QFH4" s="168"/>
      <c r="QFI4" s="168"/>
      <c r="QFJ4" s="168"/>
      <c r="QFK4" s="168"/>
      <c r="QFL4" s="168"/>
      <c r="QFM4" s="168"/>
      <c r="QFN4" s="168"/>
      <c r="QFO4" s="168"/>
      <c r="QFP4" s="168"/>
      <c r="QFQ4" s="168"/>
      <c r="QFR4" s="168"/>
      <c r="QFS4" s="168"/>
      <c r="QFT4" s="168"/>
      <c r="QFU4" s="168"/>
      <c r="QFV4" s="168"/>
      <c r="QFW4" s="168"/>
      <c r="QFX4" s="168"/>
      <c r="QFY4" s="168"/>
      <c r="QFZ4" s="168"/>
      <c r="QGA4" s="168"/>
      <c r="QGB4" s="168"/>
      <c r="QGC4" s="168"/>
      <c r="QGD4" s="168"/>
      <c r="QGE4" s="168"/>
      <c r="QGF4" s="168"/>
      <c r="QGG4" s="168"/>
      <c r="QGH4" s="168"/>
      <c r="QGI4" s="168"/>
      <c r="QGJ4" s="168"/>
      <c r="QGK4" s="168"/>
      <c r="QGL4" s="168"/>
      <c r="QGM4" s="168"/>
      <c r="QGN4" s="168"/>
      <c r="QGO4" s="168"/>
      <c r="QGP4" s="168"/>
      <c r="QGQ4" s="168"/>
      <c r="QGR4" s="168"/>
      <c r="QGS4" s="168"/>
      <c r="QGT4" s="168"/>
      <c r="QGU4" s="168"/>
      <c r="QGV4" s="168"/>
      <c r="QGW4" s="168"/>
      <c r="QGX4" s="168"/>
      <c r="QGY4" s="168"/>
      <c r="QGZ4" s="168"/>
      <c r="QHA4" s="168"/>
      <c r="QHB4" s="168"/>
      <c r="QHC4" s="168"/>
      <c r="QHD4" s="168"/>
      <c r="QHE4" s="168"/>
      <c r="QHF4" s="168"/>
      <c r="QHG4" s="168"/>
      <c r="QHH4" s="168"/>
      <c r="QHI4" s="168"/>
      <c r="QHJ4" s="168"/>
      <c r="QHK4" s="168"/>
      <c r="QHL4" s="168"/>
      <c r="QHM4" s="168"/>
      <c r="QHN4" s="168"/>
      <c r="QHO4" s="168"/>
      <c r="QHP4" s="168"/>
      <c r="QHQ4" s="168"/>
      <c r="QHR4" s="168"/>
      <c r="QHS4" s="168"/>
      <c r="QHT4" s="168"/>
      <c r="QHU4" s="168"/>
      <c r="QHV4" s="168"/>
      <c r="QHW4" s="168"/>
      <c r="QHX4" s="168"/>
      <c r="QHY4" s="168"/>
      <c r="QHZ4" s="168"/>
      <c r="QIA4" s="168"/>
      <c r="QIB4" s="168"/>
      <c r="QIC4" s="168"/>
      <c r="QID4" s="168"/>
      <c r="QIE4" s="168"/>
      <c r="QIF4" s="168"/>
      <c r="QIG4" s="168"/>
      <c r="QIH4" s="168"/>
      <c r="QII4" s="168"/>
      <c r="QIJ4" s="168"/>
      <c r="QIK4" s="168"/>
      <c r="QIL4" s="168"/>
      <c r="QIM4" s="168"/>
      <c r="QIN4" s="168"/>
      <c r="QIO4" s="168"/>
      <c r="QIP4" s="168"/>
      <c r="QIQ4" s="168"/>
      <c r="QIR4" s="168"/>
      <c r="QIS4" s="168"/>
      <c r="QIT4" s="168"/>
      <c r="QIU4" s="168"/>
      <c r="QIV4" s="168"/>
      <c r="QIW4" s="168"/>
      <c r="QIX4" s="168"/>
      <c r="QIY4" s="168"/>
      <c r="QIZ4" s="168"/>
      <c r="QJA4" s="168"/>
      <c r="QJB4" s="168"/>
      <c r="QJC4" s="168"/>
      <c r="QJD4" s="168"/>
      <c r="QJE4" s="168"/>
      <c r="QJF4" s="168"/>
      <c r="QJG4" s="168"/>
      <c r="QJH4" s="168"/>
      <c r="QJI4" s="168"/>
      <c r="QJJ4" s="168"/>
      <c r="QJK4" s="168"/>
      <c r="QJL4" s="168"/>
      <c r="QJM4" s="168"/>
      <c r="QJN4" s="168"/>
      <c r="QJO4" s="168"/>
      <c r="QJP4" s="168"/>
      <c r="QJQ4" s="168"/>
      <c r="QJR4" s="168"/>
      <c r="QJS4" s="168"/>
      <c r="QJT4" s="168"/>
      <c r="QJU4" s="168"/>
      <c r="QJV4" s="168"/>
      <c r="QJW4" s="168"/>
      <c r="QJX4" s="168"/>
      <c r="QJY4" s="168"/>
      <c r="QJZ4" s="168"/>
      <c r="QKA4" s="168"/>
      <c r="QKB4" s="168"/>
      <c r="QKC4" s="168"/>
      <c r="QKD4" s="168"/>
      <c r="QKE4" s="168"/>
      <c r="QKF4" s="168"/>
      <c r="QKG4" s="168"/>
      <c r="QKH4" s="168"/>
      <c r="QKI4" s="168"/>
      <c r="QKJ4" s="168"/>
      <c r="QKK4" s="168"/>
      <c r="QKL4" s="168"/>
      <c r="QKM4" s="168"/>
      <c r="QKN4" s="168"/>
      <c r="QKO4" s="168"/>
      <c r="QKP4" s="168"/>
      <c r="QKQ4" s="168"/>
      <c r="QKR4" s="168"/>
      <c r="QKS4" s="168"/>
      <c r="QKT4" s="168"/>
      <c r="QKU4" s="168"/>
      <c r="QKV4" s="168"/>
      <c r="QKW4" s="168"/>
      <c r="QKX4" s="168"/>
      <c r="QKY4" s="168"/>
      <c r="QKZ4" s="168"/>
      <c r="QLA4" s="168"/>
      <c r="QLB4" s="168"/>
      <c r="QLC4" s="168"/>
      <c r="QLD4" s="168"/>
      <c r="QLE4" s="168"/>
      <c r="QLF4" s="168"/>
      <c r="QLG4" s="168"/>
      <c r="QLH4" s="168"/>
      <c r="QLI4" s="168"/>
      <c r="QLJ4" s="168"/>
      <c r="QLK4" s="168"/>
      <c r="QLL4" s="168"/>
      <c r="QLM4" s="168"/>
      <c r="QLN4" s="168"/>
      <c r="QLO4" s="168"/>
      <c r="QLP4" s="168"/>
      <c r="QLQ4" s="168"/>
      <c r="QLR4" s="168"/>
      <c r="QLS4" s="168"/>
      <c r="QLT4" s="168"/>
      <c r="QLU4" s="168"/>
      <c r="QLV4" s="168"/>
      <c r="QLW4" s="168"/>
      <c r="QLX4" s="168"/>
      <c r="QLY4" s="168"/>
      <c r="QLZ4" s="168"/>
      <c r="QMA4" s="168"/>
      <c r="QMB4" s="168"/>
      <c r="QMC4" s="168"/>
      <c r="QMD4" s="168"/>
      <c r="QME4" s="168"/>
      <c r="QMF4" s="168"/>
      <c r="QMG4" s="168"/>
      <c r="QMH4" s="168"/>
      <c r="QMI4" s="168"/>
      <c r="QMJ4" s="168"/>
      <c r="QMK4" s="168"/>
      <c r="QML4" s="168"/>
      <c r="QMM4" s="168"/>
      <c r="QMN4" s="168"/>
      <c r="QMO4" s="168"/>
      <c r="QMP4" s="168"/>
      <c r="QMQ4" s="168"/>
      <c r="QMR4" s="168"/>
      <c r="QMS4" s="168"/>
      <c r="QMT4" s="168"/>
      <c r="QMU4" s="168"/>
      <c r="QMV4" s="168"/>
      <c r="QMW4" s="168"/>
      <c r="QMX4" s="168"/>
      <c r="QMY4" s="168"/>
      <c r="QMZ4" s="168"/>
      <c r="QNA4" s="168"/>
      <c r="QNB4" s="168"/>
      <c r="QNC4" s="168"/>
      <c r="QND4" s="168"/>
      <c r="QNE4" s="168"/>
      <c r="QNF4" s="168"/>
      <c r="QNG4" s="168"/>
      <c r="QNH4" s="168"/>
      <c r="QNI4" s="168"/>
      <c r="QNJ4" s="168"/>
      <c r="QNK4" s="168"/>
      <c r="QNL4" s="168"/>
      <c r="QNM4" s="168"/>
      <c r="QNN4" s="168"/>
      <c r="QNO4" s="168"/>
      <c r="QNP4" s="168"/>
      <c r="QNQ4" s="168"/>
      <c r="QNR4" s="168"/>
      <c r="QNS4" s="168"/>
      <c r="QNT4" s="168"/>
      <c r="QNU4" s="168"/>
      <c r="QNV4" s="168"/>
      <c r="QNW4" s="168"/>
      <c r="QNX4" s="168"/>
      <c r="QNY4" s="168"/>
      <c r="QNZ4" s="168"/>
      <c r="QOA4" s="168"/>
      <c r="QOB4" s="168"/>
      <c r="QOC4" s="168"/>
      <c r="QOD4" s="168"/>
      <c r="QOE4" s="168"/>
      <c r="QOF4" s="168"/>
      <c r="QOG4" s="168"/>
      <c r="QOH4" s="168"/>
      <c r="QOI4" s="168"/>
      <c r="QOJ4" s="168"/>
      <c r="QOK4" s="168"/>
      <c r="QOL4" s="168"/>
      <c r="QOM4" s="168"/>
      <c r="QON4" s="168"/>
      <c r="QOO4" s="168"/>
      <c r="QOP4" s="168"/>
      <c r="QOQ4" s="168"/>
      <c r="QOR4" s="168"/>
      <c r="QOS4" s="168"/>
      <c r="QOT4" s="168"/>
      <c r="QOU4" s="168"/>
      <c r="QOV4" s="168"/>
      <c r="QOW4" s="168"/>
      <c r="QOX4" s="168"/>
      <c r="QOY4" s="168"/>
      <c r="QOZ4" s="168"/>
      <c r="QPA4" s="168"/>
      <c r="QPB4" s="168"/>
      <c r="QPC4" s="168"/>
      <c r="QPD4" s="168"/>
      <c r="QPE4" s="168"/>
      <c r="QPF4" s="168"/>
      <c r="QPG4" s="168"/>
      <c r="QPH4" s="168"/>
      <c r="QPI4" s="168"/>
      <c r="QPJ4" s="168"/>
      <c r="QPK4" s="168"/>
      <c r="QPL4" s="168"/>
      <c r="QPM4" s="168"/>
      <c r="QPN4" s="168"/>
      <c r="QPO4" s="168"/>
      <c r="QPP4" s="168"/>
      <c r="QPQ4" s="168"/>
      <c r="QPR4" s="168"/>
      <c r="QPS4" s="168"/>
      <c r="QPT4" s="168"/>
      <c r="QPU4" s="168"/>
      <c r="QPV4" s="168"/>
      <c r="QPW4" s="168"/>
      <c r="QPX4" s="168"/>
      <c r="QPY4" s="168"/>
      <c r="QPZ4" s="168"/>
      <c r="QQA4" s="168"/>
      <c r="QQB4" s="168"/>
      <c r="QQC4" s="168"/>
      <c r="QQD4" s="168"/>
      <c r="QQE4" s="168"/>
      <c r="QQF4" s="168"/>
      <c r="QQG4" s="168"/>
      <c r="QQH4" s="168"/>
      <c r="QQI4" s="168"/>
      <c r="QQJ4" s="168"/>
      <c r="QQK4" s="168"/>
      <c r="QQL4" s="168"/>
      <c r="QQM4" s="168"/>
      <c r="QQN4" s="168"/>
      <c r="QQO4" s="168"/>
      <c r="QQP4" s="168"/>
      <c r="QQQ4" s="168"/>
      <c r="QQR4" s="168"/>
      <c r="QQS4" s="168"/>
      <c r="QQT4" s="168"/>
      <c r="QQU4" s="168"/>
      <c r="QQV4" s="168"/>
      <c r="QQW4" s="168"/>
      <c r="QQX4" s="168"/>
      <c r="QQY4" s="168"/>
      <c r="QQZ4" s="168"/>
      <c r="QRA4" s="168"/>
      <c r="QRB4" s="168"/>
      <c r="QRC4" s="168"/>
      <c r="QRD4" s="168"/>
      <c r="QRE4" s="168"/>
      <c r="QRF4" s="168"/>
      <c r="QRG4" s="168"/>
      <c r="QRH4" s="168"/>
      <c r="QRI4" s="168"/>
      <c r="QRJ4" s="168"/>
      <c r="QRK4" s="168"/>
      <c r="QRL4" s="168"/>
      <c r="QRM4" s="168"/>
      <c r="QRN4" s="168"/>
      <c r="QRO4" s="168"/>
      <c r="QRP4" s="168"/>
      <c r="QRQ4" s="168"/>
      <c r="QRR4" s="168"/>
      <c r="QRS4" s="168"/>
      <c r="QRT4" s="168"/>
      <c r="QRU4" s="168"/>
      <c r="QRV4" s="168"/>
      <c r="QRW4" s="168"/>
      <c r="QRX4" s="168"/>
      <c r="QRY4" s="168"/>
      <c r="QRZ4" s="168"/>
      <c r="QSA4" s="168"/>
      <c r="QSB4" s="168"/>
      <c r="QSC4" s="168"/>
      <c r="QSD4" s="168"/>
      <c r="QSE4" s="168"/>
      <c r="QSF4" s="168"/>
      <c r="QSG4" s="168"/>
      <c r="QSH4" s="168"/>
      <c r="QSI4" s="168"/>
      <c r="QSJ4" s="168"/>
      <c r="QSK4" s="168"/>
      <c r="QSL4" s="168"/>
      <c r="QSM4" s="168"/>
      <c r="QSN4" s="168"/>
      <c r="QSO4" s="168"/>
      <c r="QSP4" s="168"/>
      <c r="QSQ4" s="168"/>
      <c r="QSR4" s="168"/>
      <c r="QSS4" s="168"/>
      <c r="QST4" s="168"/>
      <c r="QSU4" s="168"/>
      <c r="QSV4" s="168"/>
      <c r="QSW4" s="168"/>
      <c r="QSX4" s="168"/>
      <c r="QSY4" s="168"/>
      <c r="QSZ4" s="168"/>
      <c r="QTA4" s="168"/>
      <c r="QTB4" s="168"/>
      <c r="QTC4" s="168"/>
      <c r="QTD4" s="168"/>
      <c r="QTE4" s="168"/>
      <c r="QTF4" s="168"/>
      <c r="QTG4" s="168"/>
      <c r="QTH4" s="168"/>
      <c r="QTI4" s="168"/>
      <c r="QTJ4" s="168"/>
      <c r="QTK4" s="168"/>
      <c r="QTL4" s="168"/>
      <c r="QTM4" s="168"/>
      <c r="QTN4" s="168"/>
      <c r="QTO4" s="168"/>
      <c r="QTP4" s="168"/>
      <c r="QTQ4" s="168"/>
      <c r="QTR4" s="168"/>
      <c r="QTS4" s="168"/>
      <c r="QTT4" s="168"/>
      <c r="QTU4" s="168"/>
      <c r="QTV4" s="168"/>
      <c r="QTW4" s="168"/>
      <c r="QTX4" s="168"/>
      <c r="QTY4" s="168"/>
      <c r="QTZ4" s="168"/>
      <c r="QUA4" s="168"/>
      <c r="QUB4" s="168"/>
      <c r="QUC4" s="168"/>
      <c r="QUD4" s="168"/>
      <c r="QUE4" s="168"/>
      <c r="QUF4" s="168"/>
      <c r="QUG4" s="168"/>
      <c r="QUH4" s="168"/>
      <c r="QUI4" s="168"/>
      <c r="QUJ4" s="168"/>
      <c r="QUK4" s="168"/>
      <c r="QUL4" s="168"/>
      <c r="QUM4" s="168"/>
      <c r="QUN4" s="168"/>
      <c r="QUO4" s="168"/>
      <c r="QUP4" s="168"/>
      <c r="QUQ4" s="168"/>
      <c r="QUR4" s="168"/>
      <c r="QUS4" s="168"/>
      <c r="QUT4" s="168"/>
      <c r="QUU4" s="168"/>
      <c r="QUV4" s="168"/>
      <c r="QUW4" s="168"/>
      <c r="QUX4" s="168"/>
      <c r="QUY4" s="168"/>
      <c r="QUZ4" s="168"/>
      <c r="QVA4" s="168"/>
      <c r="QVB4" s="168"/>
      <c r="QVC4" s="168"/>
      <c r="QVD4" s="168"/>
      <c r="QVE4" s="168"/>
      <c r="QVF4" s="168"/>
      <c r="QVG4" s="168"/>
      <c r="QVH4" s="168"/>
      <c r="QVI4" s="168"/>
      <c r="QVJ4" s="168"/>
      <c r="QVK4" s="168"/>
      <c r="QVL4" s="168"/>
      <c r="QVM4" s="168"/>
      <c r="QVN4" s="168"/>
      <c r="QVO4" s="168"/>
      <c r="QVP4" s="168"/>
      <c r="QVQ4" s="168"/>
      <c r="QVR4" s="168"/>
      <c r="QVS4" s="168"/>
      <c r="QVT4" s="168"/>
      <c r="QVU4" s="168"/>
      <c r="QVV4" s="168"/>
      <c r="QVW4" s="168"/>
      <c r="QVX4" s="168"/>
      <c r="QVY4" s="168"/>
      <c r="QVZ4" s="168"/>
      <c r="QWA4" s="168"/>
      <c r="QWB4" s="168"/>
      <c r="QWC4" s="168"/>
      <c r="QWD4" s="168"/>
      <c r="QWE4" s="168"/>
      <c r="QWF4" s="168"/>
      <c r="QWG4" s="168"/>
      <c r="QWH4" s="168"/>
      <c r="QWI4" s="168"/>
      <c r="QWJ4" s="168"/>
      <c r="QWK4" s="168"/>
      <c r="QWL4" s="168"/>
      <c r="QWM4" s="168"/>
      <c r="QWN4" s="168"/>
      <c r="QWO4" s="168"/>
      <c r="QWP4" s="168"/>
      <c r="QWQ4" s="168"/>
      <c r="QWR4" s="168"/>
      <c r="QWS4" s="168"/>
      <c r="QWT4" s="168"/>
      <c r="QWU4" s="168"/>
      <c r="QWV4" s="168"/>
      <c r="QWW4" s="168"/>
      <c r="QWX4" s="168"/>
      <c r="QWY4" s="168"/>
      <c r="QWZ4" s="168"/>
      <c r="QXA4" s="168"/>
      <c r="QXB4" s="168"/>
      <c r="QXC4" s="168"/>
      <c r="QXD4" s="168"/>
      <c r="QXE4" s="168"/>
      <c r="QXF4" s="168"/>
      <c r="QXG4" s="168"/>
      <c r="QXH4" s="168"/>
      <c r="QXI4" s="168"/>
      <c r="QXJ4" s="168"/>
      <c r="QXK4" s="168"/>
      <c r="QXL4" s="168"/>
      <c r="QXM4" s="168"/>
      <c r="QXN4" s="168"/>
      <c r="QXO4" s="168"/>
      <c r="QXP4" s="168"/>
      <c r="QXQ4" s="168"/>
      <c r="QXR4" s="168"/>
      <c r="QXS4" s="168"/>
      <c r="QXT4" s="168"/>
      <c r="QXU4" s="168"/>
      <c r="QXV4" s="168"/>
      <c r="QXW4" s="168"/>
      <c r="QXX4" s="168"/>
      <c r="QXY4" s="168"/>
      <c r="QXZ4" s="168"/>
      <c r="QYA4" s="168"/>
      <c r="QYB4" s="168"/>
      <c r="QYC4" s="168"/>
      <c r="QYD4" s="168"/>
      <c r="QYE4" s="168"/>
      <c r="QYF4" s="168"/>
      <c r="QYG4" s="168"/>
      <c r="QYH4" s="168"/>
      <c r="QYI4" s="168"/>
      <c r="QYJ4" s="168"/>
      <c r="QYK4" s="168"/>
      <c r="QYL4" s="168"/>
      <c r="QYM4" s="168"/>
      <c r="QYN4" s="168"/>
      <c r="QYO4" s="168"/>
      <c r="QYP4" s="168"/>
      <c r="QYQ4" s="168"/>
      <c r="QYR4" s="168"/>
      <c r="QYS4" s="168"/>
      <c r="QYT4" s="168"/>
      <c r="QYU4" s="168"/>
      <c r="QYV4" s="168"/>
      <c r="QYW4" s="168"/>
      <c r="QYX4" s="168"/>
      <c r="QYY4" s="168"/>
      <c r="QYZ4" s="168"/>
      <c r="QZA4" s="168"/>
      <c r="QZB4" s="168"/>
      <c r="QZC4" s="168"/>
      <c r="QZD4" s="168"/>
      <c r="QZE4" s="168"/>
      <c r="QZF4" s="168"/>
      <c r="QZG4" s="168"/>
      <c r="QZH4" s="168"/>
      <c r="QZI4" s="168"/>
      <c r="QZJ4" s="168"/>
      <c r="QZK4" s="168"/>
      <c r="QZL4" s="168"/>
      <c r="QZM4" s="168"/>
      <c r="QZN4" s="168"/>
      <c r="QZO4" s="168"/>
      <c r="QZP4" s="168"/>
      <c r="QZQ4" s="168"/>
      <c r="QZR4" s="168"/>
      <c r="QZS4" s="168"/>
      <c r="QZT4" s="168"/>
      <c r="QZU4" s="168"/>
      <c r="QZV4" s="168"/>
      <c r="QZW4" s="168"/>
      <c r="QZX4" s="168"/>
      <c r="QZY4" s="168"/>
      <c r="QZZ4" s="168"/>
      <c r="RAA4" s="168"/>
      <c r="RAB4" s="168"/>
      <c r="RAC4" s="168"/>
      <c r="RAD4" s="168"/>
      <c r="RAE4" s="168"/>
      <c r="RAF4" s="168"/>
      <c r="RAG4" s="168"/>
      <c r="RAH4" s="168"/>
      <c r="RAI4" s="168"/>
      <c r="RAJ4" s="168"/>
      <c r="RAK4" s="168"/>
      <c r="RAL4" s="168"/>
      <c r="RAM4" s="168"/>
      <c r="RAN4" s="168"/>
      <c r="RAO4" s="168"/>
      <c r="RAP4" s="168"/>
      <c r="RAQ4" s="168"/>
      <c r="RAR4" s="168"/>
      <c r="RAS4" s="168"/>
      <c r="RAT4" s="168"/>
      <c r="RAU4" s="168"/>
      <c r="RAV4" s="168"/>
      <c r="RAW4" s="168"/>
      <c r="RAX4" s="168"/>
      <c r="RAY4" s="168"/>
      <c r="RAZ4" s="168"/>
      <c r="RBA4" s="168"/>
      <c r="RBB4" s="168"/>
      <c r="RBC4" s="168"/>
      <c r="RBD4" s="168"/>
      <c r="RBE4" s="168"/>
      <c r="RBF4" s="168"/>
      <c r="RBG4" s="168"/>
      <c r="RBH4" s="168"/>
      <c r="RBI4" s="168"/>
      <c r="RBJ4" s="168"/>
      <c r="RBK4" s="168"/>
      <c r="RBL4" s="168"/>
      <c r="RBM4" s="168"/>
      <c r="RBN4" s="168"/>
      <c r="RBO4" s="168"/>
      <c r="RBP4" s="168"/>
      <c r="RBQ4" s="168"/>
      <c r="RBR4" s="168"/>
      <c r="RBS4" s="168"/>
      <c r="RBT4" s="168"/>
      <c r="RBU4" s="168"/>
      <c r="RBV4" s="168"/>
      <c r="RBW4" s="168"/>
      <c r="RBX4" s="168"/>
      <c r="RBY4" s="168"/>
      <c r="RBZ4" s="168"/>
      <c r="RCA4" s="168"/>
      <c r="RCB4" s="168"/>
      <c r="RCC4" s="168"/>
      <c r="RCD4" s="168"/>
      <c r="RCE4" s="168"/>
      <c r="RCF4" s="168"/>
      <c r="RCG4" s="168"/>
      <c r="RCH4" s="168"/>
      <c r="RCI4" s="168"/>
      <c r="RCJ4" s="168"/>
      <c r="RCK4" s="168"/>
      <c r="RCL4" s="168"/>
      <c r="RCM4" s="168"/>
      <c r="RCN4" s="168"/>
      <c r="RCO4" s="168"/>
      <c r="RCP4" s="168"/>
      <c r="RCQ4" s="168"/>
      <c r="RCR4" s="168"/>
      <c r="RCS4" s="168"/>
      <c r="RCT4" s="168"/>
      <c r="RCU4" s="168"/>
      <c r="RCV4" s="168"/>
      <c r="RCW4" s="168"/>
      <c r="RCX4" s="168"/>
      <c r="RCY4" s="168"/>
      <c r="RCZ4" s="168"/>
      <c r="RDA4" s="168"/>
      <c r="RDB4" s="168"/>
      <c r="RDC4" s="168"/>
      <c r="RDD4" s="168"/>
      <c r="RDE4" s="168"/>
      <c r="RDF4" s="168"/>
      <c r="RDG4" s="168"/>
      <c r="RDH4" s="168"/>
      <c r="RDI4" s="168"/>
      <c r="RDJ4" s="168"/>
      <c r="RDK4" s="168"/>
      <c r="RDL4" s="168"/>
      <c r="RDM4" s="168"/>
      <c r="RDN4" s="168"/>
      <c r="RDO4" s="168"/>
      <c r="RDP4" s="168"/>
      <c r="RDQ4" s="168"/>
      <c r="RDR4" s="168"/>
      <c r="RDS4" s="168"/>
      <c r="RDT4" s="168"/>
      <c r="RDU4" s="168"/>
      <c r="RDV4" s="168"/>
      <c r="RDW4" s="168"/>
      <c r="RDX4" s="168"/>
      <c r="RDY4" s="168"/>
      <c r="RDZ4" s="168"/>
      <c r="REA4" s="168"/>
      <c r="REB4" s="168"/>
      <c r="REC4" s="168"/>
      <c r="RED4" s="168"/>
      <c r="REE4" s="168"/>
      <c r="REF4" s="168"/>
      <c r="REG4" s="168"/>
      <c r="REH4" s="168"/>
      <c r="REI4" s="168"/>
      <c r="REJ4" s="168"/>
      <c r="REK4" s="168"/>
      <c r="REL4" s="168"/>
      <c r="REM4" s="168"/>
      <c r="REN4" s="168"/>
      <c r="REO4" s="168"/>
      <c r="REP4" s="168"/>
      <c r="REQ4" s="168"/>
      <c r="RER4" s="168"/>
      <c r="RES4" s="168"/>
      <c r="RET4" s="168"/>
      <c r="REU4" s="168"/>
      <c r="REV4" s="168"/>
      <c r="REW4" s="168"/>
      <c r="REX4" s="168"/>
      <c r="REY4" s="168"/>
      <c r="REZ4" s="168"/>
      <c r="RFA4" s="168"/>
      <c r="RFB4" s="168"/>
      <c r="RFC4" s="168"/>
      <c r="RFD4" s="168"/>
      <c r="RFE4" s="168"/>
      <c r="RFF4" s="168"/>
      <c r="RFG4" s="168"/>
      <c r="RFH4" s="168"/>
      <c r="RFI4" s="168"/>
      <c r="RFJ4" s="168"/>
      <c r="RFK4" s="168"/>
      <c r="RFL4" s="168"/>
      <c r="RFM4" s="168"/>
      <c r="RFN4" s="168"/>
      <c r="RFO4" s="168"/>
      <c r="RFP4" s="168"/>
      <c r="RFQ4" s="168"/>
      <c r="RFR4" s="168"/>
      <c r="RFS4" s="168"/>
      <c r="RFT4" s="168"/>
      <c r="RFU4" s="168"/>
      <c r="RFV4" s="168"/>
      <c r="RFW4" s="168"/>
      <c r="RFX4" s="168"/>
      <c r="RFY4" s="168"/>
      <c r="RFZ4" s="168"/>
      <c r="RGA4" s="168"/>
      <c r="RGB4" s="168"/>
      <c r="RGC4" s="168"/>
      <c r="RGD4" s="168"/>
      <c r="RGE4" s="168"/>
      <c r="RGF4" s="168"/>
      <c r="RGG4" s="168"/>
      <c r="RGH4" s="168"/>
      <c r="RGI4" s="168"/>
      <c r="RGJ4" s="168"/>
      <c r="RGK4" s="168"/>
      <c r="RGL4" s="168"/>
      <c r="RGM4" s="168"/>
      <c r="RGN4" s="168"/>
      <c r="RGO4" s="168"/>
      <c r="RGP4" s="168"/>
      <c r="RGQ4" s="168"/>
      <c r="RGR4" s="168"/>
      <c r="RGS4" s="168"/>
      <c r="RGT4" s="168"/>
      <c r="RGU4" s="168"/>
      <c r="RGV4" s="168"/>
      <c r="RGW4" s="168"/>
      <c r="RGX4" s="168"/>
      <c r="RGY4" s="168"/>
      <c r="RGZ4" s="168"/>
      <c r="RHA4" s="168"/>
      <c r="RHB4" s="168"/>
      <c r="RHC4" s="168"/>
      <c r="RHD4" s="168"/>
      <c r="RHE4" s="168"/>
      <c r="RHF4" s="168"/>
      <c r="RHG4" s="168"/>
      <c r="RHH4" s="168"/>
      <c r="RHI4" s="168"/>
      <c r="RHJ4" s="168"/>
      <c r="RHK4" s="168"/>
      <c r="RHL4" s="168"/>
      <c r="RHM4" s="168"/>
      <c r="RHN4" s="168"/>
      <c r="RHO4" s="168"/>
      <c r="RHP4" s="168"/>
      <c r="RHQ4" s="168"/>
      <c r="RHR4" s="168"/>
      <c r="RHS4" s="168"/>
      <c r="RHT4" s="168"/>
      <c r="RHU4" s="168"/>
      <c r="RHV4" s="168"/>
      <c r="RHW4" s="168"/>
      <c r="RHX4" s="168"/>
      <c r="RHY4" s="168"/>
      <c r="RHZ4" s="168"/>
      <c r="RIA4" s="168"/>
      <c r="RIB4" s="168"/>
      <c r="RIC4" s="168"/>
      <c r="RID4" s="168"/>
      <c r="RIE4" s="168"/>
      <c r="RIF4" s="168"/>
      <c r="RIG4" s="168"/>
      <c r="RIH4" s="168"/>
      <c r="RII4" s="168"/>
      <c r="RIJ4" s="168"/>
      <c r="RIK4" s="168"/>
      <c r="RIL4" s="168"/>
      <c r="RIM4" s="168"/>
      <c r="RIN4" s="168"/>
      <c r="RIO4" s="168"/>
      <c r="RIP4" s="168"/>
      <c r="RIQ4" s="168"/>
      <c r="RIR4" s="168"/>
      <c r="RIS4" s="168"/>
      <c r="RIT4" s="168"/>
      <c r="RIU4" s="168"/>
      <c r="RIV4" s="168"/>
      <c r="RIW4" s="168"/>
      <c r="RIX4" s="168"/>
      <c r="RIY4" s="168"/>
      <c r="RIZ4" s="168"/>
      <c r="RJA4" s="168"/>
      <c r="RJB4" s="168"/>
      <c r="RJC4" s="168"/>
      <c r="RJD4" s="168"/>
      <c r="RJE4" s="168"/>
      <c r="RJF4" s="168"/>
      <c r="RJG4" s="168"/>
      <c r="RJH4" s="168"/>
      <c r="RJI4" s="168"/>
      <c r="RJJ4" s="168"/>
      <c r="RJK4" s="168"/>
      <c r="RJL4" s="168"/>
      <c r="RJM4" s="168"/>
      <c r="RJN4" s="168"/>
      <c r="RJO4" s="168"/>
      <c r="RJP4" s="168"/>
      <c r="RJQ4" s="168"/>
      <c r="RJR4" s="168"/>
      <c r="RJS4" s="168"/>
      <c r="RJT4" s="168"/>
      <c r="RJU4" s="168"/>
      <c r="RJV4" s="168"/>
      <c r="RJW4" s="168"/>
      <c r="RJX4" s="168"/>
      <c r="RJY4" s="168"/>
      <c r="RJZ4" s="168"/>
      <c r="RKA4" s="168"/>
      <c r="RKB4" s="168"/>
      <c r="RKC4" s="168"/>
      <c r="RKD4" s="168"/>
      <c r="RKE4" s="168"/>
      <c r="RKF4" s="168"/>
      <c r="RKG4" s="168"/>
      <c r="RKH4" s="168"/>
      <c r="RKI4" s="168"/>
      <c r="RKJ4" s="168"/>
      <c r="RKK4" s="168"/>
      <c r="RKL4" s="168"/>
      <c r="RKM4" s="168"/>
      <c r="RKN4" s="168"/>
      <c r="RKO4" s="168"/>
      <c r="RKP4" s="168"/>
      <c r="RKQ4" s="168"/>
      <c r="RKR4" s="168"/>
      <c r="RKS4" s="168"/>
      <c r="RKT4" s="168"/>
      <c r="RKU4" s="168"/>
      <c r="RKV4" s="168"/>
      <c r="RKW4" s="168"/>
      <c r="RKX4" s="168"/>
      <c r="RKY4" s="168"/>
      <c r="RKZ4" s="168"/>
      <c r="RLA4" s="168"/>
      <c r="RLB4" s="168"/>
      <c r="RLC4" s="168"/>
      <c r="RLD4" s="168"/>
      <c r="RLE4" s="168"/>
      <c r="RLF4" s="168"/>
      <c r="RLG4" s="168"/>
      <c r="RLH4" s="168"/>
      <c r="RLI4" s="168"/>
      <c r="RLJ4" s="168"/>
      <c r="RLK4" s="168"/>
      <c r="RLL4" s="168"/>
      <c r="RLM4" s="168"/>
      <c r="RLN4" s="168"/>
      <c r="RLO4" s="168"/>
      <c r="RLP4" s="168"/>
      <c r="RLQ4" s="168"/>
      <c r="RLR4" s="168"/>
      <c r="RLS4" s="168"/>
      <c r="RLT4" s="168"/>
      <c r="RLU4" s="168"/>
      <c r="RLV4" s="168"/>
      <c r="RLW4" s="168"/>
      <c r="RLX4" s="168"/>
      <c r="RLY4" s="168"/>
      <c r="RLZ4" s="168"/>
      <c r="RMA4" s="168"/>
      <c r="RMB4" s="168"/>
      <c r="RMC4" s="168"/>
      <c r="RMD4" s="168"/>
      <c r="RME4" s="168"/>
      <c r="RMF4" s="168"/>
      <c r="RMG4" s="168"/>
      <c r="RMH4" s="168"/>
      <c r="RMI4" s="168"/>
      <c r="RMJ4" s="168"/>
      <c r="RMK4" s="168"/>
      <c r="RML4" s="168"/>
      <c r="RMM4" s="168"/>
      <c r="RMN4" s="168"/>
      <c r="RMO4" s="168"/>
      <c r="RMP4" s="168"/>
      <c r="RMQ4" s="168"/>
      <c r="RMR4" s="168"/>
      <c r="RMS4" s="168"/>
      <c r="RMT4" s="168"/>
      <c r="RMU4" s="168"/>
      <c r="RMV4" s="168"/>
      <c r="RMW4" s="168"/>
      <c r="RMX4" s="168"/>
      <c r="RMY4" s="168"/>
      <c r="RMZ4" s="168"/>
      <c r="RNA4" s="168"/>
      <c r="RNB4" s="168"/>
      <c r="RNC4" s="168"/>
      <c r="RND4" s="168"/>
      <c r="RNE4" s="168"/>
      <c r="RNF4" s="168"/>
      <c r="RNG4" s="168"/>
      <c r="RNH4" s="168"/>
      <c r="RNI4" s="168"/>
      <c r="RNJ4" s="168"/>
      <c r="RNK4" s="168"/>
      <c r="RNL4" s="168"/>
      <c r="RNM4" s="168"/>
      <c r="RNN4" s="168"/>
      <c r="RNO4" s="168"/>
      <c r="RNP4" s="168"/>
      <c r="RNQ4" s="168"/>
      <c r="RNR4" s="168"/>
      <c r="RNS4" s="168"/>
      <c r="RNT4" s="168"/>
      <c r="RNU4" s="168"/>
      <c r="RNV4" s="168"/>
      <c r="RNW4" s="168"/>
      <c r="RNX4" s="168"/>
      <c r="RNY4" s="168"/>
      <c r="RNZ4" s="168"/>
      <c r="ROA4" s="168"/>
      <c r="ROB4" s="168"/>
      <c r="ROC4" s="168"/>
      <c r="ROD4" s="168"/>
      <c r="ROE4" s="168"/>
      <c r="ROF4" s="168"/>
      <c r="ROG4" s="168"/>
      <c r="ROH4" s="168"/>
      <c r="ROI4" s="168"/>
      <c r="ROJ4" s="168"/>
      <c r="ROK4" s="168"/>
      <c r="ROL4" s="168"/>
      <c r="ROM4" s="168"/>
      <c r="RON4" s="168"/>
      <c r="ROO4" s="168"/>
      <c r="ROP4" s="168"/>
      <c r="ROQ4" s="168"/>
      <c r="ROR4" s="168"/>
      <c r="ROS4" s="168"/>
      <c r="ROT4" s="168"/>
      <c r="ROU4" s="168"/>
      <c r="ROV4" s="168"/>
      <c r="ROW4" s="168"/>
      <c r="ROX4" s="168"/>
      <c r="ROY4" s="168"/>
      <c r="ROZ4" s="168"/>
      <c r="RPA4" s="168"/>
      <c r="RPB4" s="168"/>
      <c r="RPC4" s="168"/>
      <c r="RPD4" s="168"/>
      <c r="RPE4" s="168"/>
      <c r="RPF4" s="168"/>
      <c r="RPG4" s="168"/>
      <c r="RPH4" s="168"/>
      <c r="RPI4" s="168"/>
      <c r="RPJ4" s="168"/>
      <c r="RPK4" s="168"/>
      <c r="RPL4" s="168"/>
      <c r="RPM4" s="168"/>
      <c r="RPN4" s="168"/>
      <c r="RPO4" s="168"/>
      <c r="RPP4" s="168"/>
      <c r="RPQ4" s="168"/>
      <c r="RPR4" s="168"/>
      <c r="RPS4" s="168"/>
      <c r="RPT4" s="168"/>
      <c r="RPU4" s="168"/>
      <c r="RPV4" s="168"/>
      <c r="RPW4" s="168"/>
      <c r="RPX4" s="168"/>
      <c r="RPY4" s="168"/>
      <c r="RPZ4" s="168"/>
      <c r="RQA4" s="168"/>
      <c r="RQB4" s="168"/>
      <c r="RQC4" s="168"/>
      <c r="RQD4" s="168"/>
      <c r="RQE4" s="168"/>
      <c r="RQF4" s="168"/>
      <c r="RQG4" s="168"/>
      <c r="RQH4" s="168"/>
      <c r="RQI4" s="168"/>
      <c r="RQJ4" s="168"/>
      <c r="RQK4" s="168"/>
      <c r="RQL4" s="168"/>
      <c r="RQM4" s="168"/>
      <c r="RQN4" s="168"/>
      <c r="RQO4" s="168"/>
      <c r="RQP4" s="168"/>
      <c r="RQQ4" s="168"/>
      <c r="RQR4" s="168"/>
      <c r="RQS4" s="168"/>
      <c r="RQT4" s="168"/>
      <c r="RQU4" s="168"/>
      <c r="RQV4" s="168"/>
      <c r="RQW4" s="168"/>
      <c r="RQX4" s="168"/>
      <c r="RQY4" s="168"/>
      <c r="RQZ4" s="168"/>
      <c r="RRA4" s="168"/>
      <c r="RRB4" s="168"/>
      <c r="RRC4" s="168"/>
      <c r="RRD4" s="168"/>
      <c r="RRE4" s="168"/>
      <c r="RRF4" s="168"/>
      <c r="RRG4" s="168"/>
      <c r="RRH4" s="168"/>
      <c r="RRI4" s="168"/>
      <c r="RRJ4" s="168"/>
      <c r="RRK4" s="168"/>
      <c r="RRL4" s="168"/>
      <c r="RRM4" s="168"/>
      <c r="RRN4" s="168"/>
      <c r="RRO4" s="168"/>
      <c r="RRP4" s="168"/>
      <c r="RRQ4" s="168"/>
      <c r="RRR4" s="168"/>
      <c r="RRS4" s="168"/>
      <c r="RRT4" s="168"/>
      <c r="RRU4" s="168"/>
      <c r="RRV4" s="168"/>
      <c r="RRW4" s="168"/>
      <c r="RRX4" s="168"/>
      <c r="RRY4" s="168"/>
      <c r="RRZ4" s="168"/>
      <c r="RSA4" s="168"/>
      <c r="RSB4" s="168"/>
      <c r="RSC4" s="168"/>
      <c r="RSD4" s="168"/>
      <c r="RSE4" s="168"/>
      <c r="RSF4" s="168"/>
      <c r="RSG4" s="168"/>
      <c r="RSH4" s="168"/>
      <c r="RSI4" s="168"/>
      <c r="RSJ4" s="168"/>
      <c r="RSK4" s="168"/>
      <c r="RSL4" s="168"/>
      <c r="RSM4" s="168"/>
      <c r="RSN4" s="168"/>
      <c r="RSO4" s="168"/>
      <c r="RSP4" s="168"/>
      <c r="RSQ4" s="168"/>
      <c r="RSR4" s="168"/>
      <c r="RSS4" s="168"/>
      <c r="RST4" s="168"/>
      <c r="RSU4" s="168"/>
      <c r="RSV4" s="168"/>
      <c r="RSW4" s="168"/>
      <c r="RSX4" s="168"/>
      <c r="RSY4" s="168"/>
      <c r="RSZ4" s="168"/>
      <c r="RTA4" s="168"/>
      <c r="RTB4" s="168"/>
      <c r="RTC4" s="168"/>
      <c r="RTD4" s="168"/>
      <c r="RTE4" s="168"/>
      <c r="RTF4" s="168"/>
      <c r="RTG4" s="168"/>
      <c r="RTH4" s="168"/>
      <c r="RTI4" s="168"/>
      <c r="RTJ4" s="168"/>
      <c r="RTK4" s="168"/>
      <c r="RTL4" s="168"/>
      <c r="RTM4" s="168"/>
      <c r="RTN4" s="168"/>
      <c r="RTO4" s="168"/>
      <c r="RTP4" s="168"/>
      <c r="RTQ4" s="168"/>
      <c r="RTR4" s="168"/>
      <c r="RTS4" s="168"/>
      <c r="RTT4" s="168"/>
      <c r="RTU4" s="168"/>
      <c r="RTV4" s="168"/>
      <c r="RTW4" s="168"/>
      <c r="RTX4" s="168"/>
      <c r="RTY4" s="168"/>
      <c r="RTZ4" s="168"/>
      <c r="RUA4" s="168"/>
      <c r="RUB4" s="168"/>
      <c r="RUC4" s="168"/>
      <c r="RUD4" s="168"/>
      <c r="RUE4" s="168"/>
      <c r="RUF4" s="168"/>
      <c r="RUG4" s="168"/>
      <c r="RUH4" s="168"/>
      <c r="RUI4" s="168"/>
      <c r="RUJ4" s="168"/>
      <c r="RUK4" s="168"/>
      <c r="RUL4" s="168"/>
      <c r="RUM4" s="168"/>
      <c r="RUN4" s="168"/>
      <c r="RUO4" s="168"/>
      <c r="RUP4" s="168"/>
      <c r="RUQ4" s="168"/>
      <c r="RUR4" s="168"/>
      <c r="RUS4" s="168"/>
      <c r="RUT4" s="168"/>
      <c r="RUU4" s="168"/>
      <c r="RUV4" s="168"/>
      <c r="RUW4" s="168"/>
      <c r="RUX4" s="168"/>
      <c r="RUY4" s="168"/>
      <c r="RUZ4" s="168"/>
      <c r="RVA4" s="168"/>
      <c r="RVB4" s="168"/>
      <c r="RVC4" s="168"/>
      <c r="RVD4" s="168"/>
      <c r="RVE4" s="168"/>
      <c r="RVF4" s="168"/>
      <c r="RVG4" s="168"/>
      <c r="RVH4" s="168"/>
      <c r="RVI4" s="168"/>
      <c r="RVJ4" s="168"/>
      <c r="RVK4" s="168"/>
      <c r="RVL4" s="168"/>
      <c r="RVM4" s="168"/>
      <c r="RVN4" s="168"/>
      <c r="RVO4" s="168"/>
      <c r="RVP4" s="168"/>
      <c r="RVQ4" s="168"/>
      <c r="RVR4" s="168"/>
      <c r="RVS4" s="168"/>
      <c r="RVT4" s="168"/>
      <c r="RVU4" s="168"/>
      <c r="RVV4" s="168"/>
      <c r="RVW4" s="168"/>
      <c r="RVX4" s="168"/>
      <c r="RVY4" s="168"/>
      <c r="RVZ4" s="168"/>
      <c r="RWA4" s="168"/>
      <c r="RWB4" s="168"/>
      <c r="RWC4" s="168"/>
      <c r="RWD4" s="168"/>
      <c r="RWE4" s="168"/>
      <c r="RWF4" s="168"/>
      <c r="RWG4" s="168"/>
      <c r="RWH4" s="168"/>
      <c r="RWI4" s="168"/>
      <c r="RWJ4" s="168"/>
      <c r="RWK4" s="168"/>
      <c r="RWL4" s="168"/>
      <c r="RWM4" s="168"/>
      <c r="RWN4" s="168"/>
      <c r="RWO4" s="168"/>
      <c r="RWP4" s="168"/>
      <c r="RWQ4" s="168"/>
      <c r="RWR4" s="168"/>
      <c r="RWS4" s="168"/>
      <c r="RWT4" s="168"/>
      <c r="RWU4" s="168"/>
      <c r="RWV4" s="168"/>
      <c r="RWW4" s="168"/>
      <c r="RWX4" s="168"/>
      <c r="RWY4" s="168"/>
      <c r="RWZ4" s="168"/>
      <c r="RXA4" s="168"/>
      <c r="RXB4" s="168"/>
      <c r="RXC4" s="168"/>
      <c r="RXD4" s="168"/>
      <c r="RXE4" s="168"/>
      <c r="RXF4" s="168"/>
      <c r="RXG4" s="168"/>
      <c r="RXH4" s="168"/>
      <c r="RXI4" s="168"/>
      <c r="RXJ4" s="168"/>
      <c r="RXK4" s="168"/>
      <c r="RXL4" s="168"/>
      <c r="RXM4" s="168"/>
      <c r="RXN4" s="168"/>
      <c r="RXO4" s="168"/>
      <c r="RXP4" s="168"/>
      <c r="RXQ4" s="168"/>
      <c r="RXR4" s="168"/>
      <c r="RXS4" s="168"/>
      <c r="RXT4" s="168"/>
      <c r="RXU4" s="168"/>
      <c r="RXV4" s="168"/>
      <c r="RXW4" s="168"/>
      <c r="RXX4" s="168"/>
      <c r="RXY4" s="168"/>
      <c r="RXZ4" s="168"/>
      <c r="RYA4" s="168"/>
      <c r="RYB4" s="168"/>
      <c r="RYC4" s="168"/>
      <c r="RYD4" s="168"/>
      <c r="RYE4" s="168"/>
      <c r="RYF4" s="168"/>
      <c r="RYG4" s="168"/>
      <c r="RYH4" s="168"/>
      <c r="RYI4" s="168"/>
      <c r="RYJ4" s="168"/>
      <c r="RYK4" s="168"/>
      <c r="RYL4" s="168"/>
      <c r="RYM4" s="168"/>
      <c r="RYN4" s="168"/>
      <c r="RYO4" s="168"/>
      <c r="RYP4" s="168"/>
      <c r="RYQ4" s="168"/>
      <c r="RYR4" s="168"/>
      <c r="RYS4" s="168"/>
      <c r="RYT4" s="168"/>
      <c r="RYU4" s="168"/>
      <c r="RYV4" s="168"/>
      <c r="RYW4" s="168"/>
      <c r="RYX4" s="168"/>
      <c r="RYY4" s="168"/>
      <c r="RYZ4" s="168"/>
      <c r="RZA4" s="168"/>
      <c r="RZB4" s="168"/>
      <c r="RZC4" s="168"/>
      <c r="RZD4" s="168"/>
      <c r="RZE4" s="168"/>
      <c r="RZF4" s="168"/>
      <c r="RZG4" s="168"/>
      <c r="RZH4" s="168"/>
      <c r="RZI4" s="168"/>
      <c r="RZJ4" s="168"/>
      <c r="RZK4" s="168"/>
      <c r="RZL4" s="168"/>
      <c r="RZM4" s="168"/>
      <c r="RZN4" s="168"/>
      <c r="RZO4" s="168"/>
      <c r="RZP4" s="168"/>
      <c r="RZQ4" s="168"/>
      <c r="RZR4" s="168"/>
      <c r="RZS4" s="168"/>
      <c r="RZT4" s="168"/>
      <c r="RZU4" s="168"/>
      <c r="RZV4" s="168"/>
      <c r="RZW4" s="168"/>
      <c r="RZX4" s="168"/>
      <c r="RZY4" s="168"/>
      <c r="RZZ4" s="168"/>
      <c r="SAA4" s="168"/>
      <c r="SAB4" s="168"/>
      <c r="SAC4" s="168"/>
      <c r="SAD4" s="168"/>
      <c r="SAE4" s="168"/>
      <c r="SAF4" s="168"/>
      <c r="SAG4" s="168"/>
      <c r="SAH4" s="168"/>
      <c r="SAI4" s="168"/>
      <c r="SAJ4" s="168"/>
      <c r="SAK4" s="168"/>
      <c r="SAL4" s="168"/>
      <c r="SAM4" s="168"/>
      <c r="SAN4" s="168"/>
      <c r="SAO4" s="168"/>
      <c r="SAP4" s="168"/>
      <c r="SAQ4" s="168"/>
      <c r="SAR4" s="168"/>
      <c r="SAS4" s="168"/>
      <c r="SAT4" s="168"/>
      <c r="SAU4" s="168"/>
      <c r="SAV4" s="168"/>
      <c r="SAW4" s="168"/>
      <c r="SAX4" s="168"/>
      <c r="SAY4" s="168"/>
      <c r="SAZ4" s="168"/>
      <c r="SBA4" s="168"/>
      <c r="SBB4" s="168"/>
      <c r="SBC4" s="168"/>
      <c r="SBD4" s="168"/>
      <c r="SBE4" s="168"/>
      <c r="SBF4" s="168"/>
      <c r="SBG4" s="168"/>
      <c r="SBH4" s="168"/>
      <c r="SBI4" s="168"/>
      <c r="SBJ4" s="168"/>
      <c r="SBK4" s="168"/>
      <c r="SBL4" s="168"/>
      <c r="SBM4" s="168"/>
      <c r="SBN4" s="168"/>
      <c r="SBO4" s="168"/>
      <c r="SBP4" s="168"/>
      <c r="SBQ4" s="168"/>
      <c r="SBR4" s="168"/>
      <c r="SBS4" s="168"/>
      <c r="SBT4" s="168"/>
      <c r="SBU4" s="168"/>
      <c r="SBV4" s="168"/>
      <c r="SBW4" s="168"/>
      <c r="SBX4" s="168"/>
      <c r="SBY4" s="168"/>
      <c r="SBZ4" s="168"/>
      <c r="SCA4" s="168"/>
      <c r="SCB4" s="168"/>
      <c r="SCC4" s="168"/>
      <c r="SCD4" s="168"/>
      <c r="SCE4" s="168"/>
      <c r="SCF4" s="168"/>
      <c r="SCG4" s="168"/>
      <c r="SCH4" s="168"/>
      <c r="SCI4" s="168"/>
      <c r="SCJ4" s="168"/>
      <c r="SCK4" s="168"/>
      <c r="SCL4" s="168"/>
      <c r="SCM4" s="168"/>
      <c r="SCN4" s="168"/>
      <c r="SCO4" s="168"/>
      <c r="SCP4" s="168"/>
      <c r="SCQ4" s="168"/>
      <c r="SCR4" s="168"/>
      <c r="SCS4" s="168"/>
      <c r="SCT4" s="168"/>
      <c r="SCU4" s="168"/>
      <c r="SCV4" s="168"/>
      <c r="SCW4" s="168"/>
      <c r="SCX4" s="168"/>
      <c r="SCY4" s="168"/>
      <c r="SCZ4" s="168"/>
      <c r="SDA4" s="168"/>
      <c r="SDB4" s="168"/>
      <c r="SDC4" s="168"/>
      <c r="SDD4" s="168"/>
      <c r="SDE4" s="168"/>
      <c r="SDF4" s="168"/>
      <c r="SDG4" s="168"/>
      <c r="SDH4" s="168"/>
      <c r="SDI4" s="168"/>
      <c r="SDJ4" s="168"/>
      <c r="SDK4" s="168"/>
      <c r="SDL4" s="168"/>
      <c r="SDM4" s="168"/>
      <c r="SDN4" s="168"/>
      <c r="SDO4" s="168"/>
      <c r="SDP4" s="168"/>
      <c r="SDQ4" s="168"/>
      <c r="SDR4" s="168"/>
      <c r="SDS4" s="168"/>
      <c r="SDT4" s="168"/>
      <c r="SDU4" s="168"/>
      <c r="SDV4" s="168"/>
      <c r="SDW4" s="168"/>
      <c r="SDX4" s="168"/>
      <c r="SDY4" s="168"/>
      <c r="SDZ4" s="168"/>
      <c r="SEA4" s="168"/>
      <c r="SEB4" s="168"/>
      <c r="SEC4" s="168"/>
      <c r="SED4" s="168"/>
      <c r="SEE4" s="168"/>
      <c r="SEF4" s="168"/>
      <c r="SEG4" s="168"/>
      <c r="SEH4" s="168"/>
      <c r="SEI4" s="168"/>
      <c r="SEJ4" s="168"/>
      <c r="SEK4" s="168"/>
      <c r="SEL4" s="168"/>
      <c r="SEM4" s="168"/>
      <c r="SEN4" s="168"/>
      <c r="SEO4" s="168"/>
      <c r="SEP4" s="168"/>
      <c r="SEQ4" s="168"/>
      <c r="SER4" s="168"/>
      <c r="SES4" s="168"/>
      <c r="SET4" s="168"/>
      <c r="SEU4" s="168"/>
      <c r="SEV4" s="168"/>
      <c r="SEW4" s="168"/>
      <c r="SEX4" s="168"/>
      <c r="SEY4" s="168"/>
      <c r="SEZ4" s="168"/>
      <c r="SFA4" s="168"/>
      <c r="SFB4" s="168"/>
      <c r="SFC4" s="168"/>
      <c r="SFD4" s="168"/>
      <c r="SFE4" s="168"/>
      <c r="SFF4" s="168"/>
      <c r="SFG4" s="168"/>
      <c r="SFH4" s="168"/>
      <c r="SFI4" s="168"/>
      <c r="SFJ4" s="168"/>
      <c r="SFK4" s="168"/>
      <c r="SFL4" s="168"/>
      <c r="SFM4" s="168"/>
      <c r="SFN4" s="168"/>
      <c r="SFO4" s="168"/>
      <c r="SFP4" s="168"/>
      <c r="SFQ4" s="168"/>
      <c r="SFR4" s="168"/>
      <c r="SFS4" s="168"/>
      <c r="SFT4" s="168"/>
      <c r="SFU4" s="168"/>
      <c r="SFV4" s="168"/>
      <c r="SFW4" s="168"/>
      <c r="SFX4" s="168"/>
      <c r="SFY4" s="168"/>
      <c r="SFZ4" s="168"/>
      <c r="SGA4" s="168"/>
      <c r="SGB4" s="168"/>
      <c r="SGC4" s="168"/>
      <c r="SGD4" s="168"/>
      <c r="SGE4" s="168"/>
      <c r="SGF4" s="168"/>
      <c r="SGG4" s="168"/>
      <c r="SGH4" s="168"/>
      <c r="SGI4" s="168"/>
      <c r="SGJ4" s="168"/>
      <c r="SGK4" s="168"/>
      <c r="SGL4" s="168"/>
      <c r="SGM4" s="168"/>
      <c r="SGN4" s="168"/>
      <c r="SGO4" s="168"/>
      <c r="SGP4" s="168"/>
      <c r="SGQ4" s="168"/>
      <c r="SGR4" s="168"/>
      <c r="SGS4" s="168"/>
      <c r="SGT4" s="168"/>
      <c r="SGU4" s="168"/>
      <c r="SGV4" s="168"/>
      <c r="SGW4" s="168"/>
      <c r="SGX4" s="168"/>
      <c r="SGY4" s="168"/>
      <c r="SGZ4" s="168"/>
      <c r="SHA4" s="168"/>
      <c r="SHB4" s="168"/>
      <c r="SHC4" s="168"/>
      <c r="SHD4" s="168"/>
      <c r="SHE4" s="168"/>
      <c r="SHF4" s="168"/>
      <c r="SHG4" s="168"/>
      <c r="SHH4" s="168"/>
      <c r="SHI4" s="168"/>
      <c r="SHJ4" s="168"/>
      <c r="SHK4" s="168"/>
      <c r="SHL4" s="168"/>
      <c r="SHM4" s="168"/>
      <c r="SHN4" s="168"/>
      <c r="SHO4" s="168"/>
      <c r="SHP4" s="168"/>
      <c r="SHQ4" s="168"/>
      <c r="SHR4" s="168"/>
      <c r="SHS4" s="168"/>
      <c r="SHT4" s="168"/>
      <c r="SHU4" s="168"/>
      <c r="SHV4" s="168"/>
      <c r="SHW4" s="168"/>
      <c r="SHX4" s="168"/>
      <c r="SHY4" s="168"/>
      <c r="SHZ4" s="168"/>
      <c r="SIA4" s="168"/>
      <c r="SIB4" s="168"/>
      <c r="SIC4" s="168"/>
      <c r="SID4" s="168"/>
      <c r="SIE4" s="168"/>
      <c r="SIF4" s="168"/>
      <c r="SIG4" s="168"/>
      <c r="SIH4" s="168"/>
      <c r="SII4" s="168"/>
      <c r="SIJ4" s="168"/>
      <c r="SIK4" s="168"/>
      <c r="SIL4" s="168"/>
      <c r="SIM4" s="168"/>
      <c r="SIN4" s="168"/>
      <c r="SIO4" s="168"/>
      <c r="SIP4" s="168"/>
      <c r="SIQ4" s="168"/>
      <c r="SIR4" s="168"/>
      <c r="SIS4" s="168"/>
      <c r="SIT4" s="168"/>
      <c r="SIU4" s="168"/>
      <c r="SIV4" s="168"/>
      <c r="SIW4" s="168"/>
      <c r="SIX4" s="168"/>
      <c r="SIY4" s="168"/>
      <c r="SIZ4" s="168"/>
      <c r="SJA4" s="168"/>
      <c r="SJB4" s="168"/>
      <c r="SJC4" s="168"/>
      <c r="SJD4" s="168"/>
      <c r="SJE4" s="168"/>
      <c r="SJF4" s="168"/>
      <c r="SJG4" s="168"/>
      <c r="SJH4" s="168"/>
      <c r="SJI4" s="168"/>
      <c r="SJJ4" s="168"/>
      <c r="SJK4" s="168"/>
      <c r="SJL4" s="168"/>
      <c r="SJM4" s="168"/>
      <c r="SJN4" s="168"/>
      <c r="SJO4" s="168"/>
      <c r="SJP4" s="168"/>
      <c r="SJQ4" s="168"/>
      <c r="SJR4" s="168"/>
      <c r="SJS4" s="168"/>
      <c r="SJT4" s="168"/>
      <c r="SJU4" s="168"/>
      <c r="SJV4" s="168"/>
      <c r="SJW4" s="168"/>
      <c r="SJX4" s="168"/>
      <c r="SJY4" s="168"/>
      <c r="SJZ4" s="168"/>
      <c r="SKA4" s="168"/>
      <c r="SKB4" s="168"/>
      <c r="SKC4" s="168"/>
      <c r="SKD4" s="168"/>
      <c r="SKE4" s="168"/>
      <c r="SKF4" s="168"/>
      <c r="SKG4" s="168"/>
      <c r="SKH4" s="168"/>
      <c r="SKI4" s="168"/>
      <c r="SKJ4" s="168"/>
      <c r="SKK4" s="168"/>
      <c r="SKL4" s="168"/>
      <c r="SKM4" s="168"/>
      <c r="SKN4" s="168"/>
      <c r="SKO4" s="168"/>
      <c r="SKP4" s="168"/>
      <c r="SKQ4" s="168"/>
      <c r="SKR4" s="168"/>
      <c r="SKS4" s="168"/>
      <c r="SKT4" s="168"/>
      <c r="SKU4" s="168"/>
      <c r="SKV4" s="168"/>
      <c r="SKW4" s="168"/>
      <c r="SKX4" s="168"/>
      <c r="SKY4" s="168"/>
      <c r="SKZ4" s="168"/>
      <c r="SLA4" s="168"/>
      <c r="SLB4" s="168"/>
      <c r="SLC4" s="168"/>
      <c r="SLD4" s="168"/>
      <c r="SLE4" s="168"/>
      <c r="SLF4" s="168"/>
      <c r="SLG4" s="168"/>
      <c r="SLH4" s="168"/>
      <c r="SLI4" s="168"/>
      <c r="SLJ4" s="168"/>
      <c r="SLK4" s="168"/>
      <c r="SLL4" s="168"/>
      <c r="SLM4" s="168"/>
      <c r="SLN4" s="168"/>
      <c r="SLO4" s="168"/>
      <c r="SLP4" s="168"/>
      <c r="SLQ4" s="168"/>
      <c r="SLR4" s="168"/>
      <c r="SLS4" s="168"/>
      <c r="SLT4" s="168"/>
      <c r="SLU4" s="168"/>
      <c r="SLV4" s="168"/>
      <c r="SLW4" s="168"/>
      <c r="SLX4" s="168"/>
      <c r="SLY4" s="168"/>
      <c r="SLZ4" s="168"/>
      <c r="SMA4" s="168"/>
      <c r="SMB4" s="168"/>
      <c r="SMC4" s="168"/>
      <c r="SMD4" s="168"/>
      <c r="SME4" s="168"/>
      <c r="SMF4" s="168"/>
      <c r="SMG4" s="168"/>
      <c r="SMH4" s="168"/>
      <c r="SMI4" s="168"/>
      <c r="SMJ4" s="168"/>
      <c r="SMK4" s="168"/>
      <c r="SML4" s="168"/>
      <c r="SMM4" s="168"/>
      <c r="SMN4" s="168"/>
      <c r="SMO4" s="168"/>
      <c r="SMP4" s="168"/>
      <c r="SMQ4" s="168"/>
      <c r="SMR4" s="168"/>
      <c r="SMS4" s="168"/>
      <c r="SMT4" s="168"/>
      <c r="SMU4" s="168"/>
      <c r="SMV4" s="168"/>
      <c r="SMW4" s="168"/>
      <c r="SMX4" s="168"/>
      <c r="SMY4" s="168"/>
      <c r="SMZ4" s="168"/>
      <c r="SNA4" s="168"/>
      <c r="SNB4" s="168"/>
      <c r="SNC4" s="168"/>
      <c r="SND4" s="168"/>
      <c r="SNE4" s="168"/>
      <c r="SNF4" s="168"/>
      <c r="SNG4" s="168"/>
      <c r="SNH4" s="168"/>
      <c r="SNI4" s="168"/>
      <c r="SNJ4" s="168"/>
      <c r="SNK4" s="168"/>
      <c r="SNL4" s="168"/>
      <c r="SNM4" s="168"/>
      <c r="SNN4" s="168"/>
      <c r="SNO4" s="168"/>
      <c r="SNP4" s="168"/>
      <c r="SNQ4" s="168"/>
      <c r="SNR4" s="168"/>
      <c r="SNS4" s="168"/>
      <c r="SNT4" s="168"/>
      <c r="SNU4" s="168"/>
      <c r="SNV4" s="168"/>
      <c r="SNW4" s="168"/>
      <c r="SNX4" s="168"/>
      <c r="SNY4" s="168"/>
      <c r="SNZ4" s="168"/>
      <c r="SOA4" s="168"/>
      <c r="SOB4" s="168"/>
      <c r="SOC4" s="168"/>
      <c r="SOD4" s="168"/>
      <c r="SOE4" s="168"/>
      <c r="SOF4" s="168"/>
      <c r="SOG4" s="168"/>
      <c r="SOH4" s="168"/>
      <c r="SOI4" s="168"/>
      <c r="SOJ4" s="168"/>
      <c r="SOK4" s="168"/>
      <c r="SOL4" s="168"/>
      <c r="SOM4" s="168"/>
      <c r="SON4" s="168"/>
      <c r="SOO4" s="168"/>
      <c r="SOP4" s="168"/>
      <c r="SOQ4" s="168"/>
      <c r="SOR4" s="168"/>
      <c r="SOS4" s="168"/>
      <c r="SOT4" s="168"/>
      <c r="SOU4" s="168"/>
      <c r="SOV4" s="168"/>
      <c r="SOW4" s="168"/>
      <c r="SOX4" s="168"/>
      <c r="SOY4" s="168"/>
      <c r="SOZ4" s="168"/>
      <c r="SPA4" s="168"/>
      <c r="SPB4" s="168"/>
      <c r="SPC4" s="168"/>
      <c r="SPD4" s="168"/>
      <c r="SPE4" s="168"/>
      <c r="SPF4" s="168"/>
      <c r="SPG4" s="168"/>
      <c r="SPH4" s="168"/>
      <c r="SPI4" s="168"/>
      <c r="SPJ4" s="168"/>
      <c r="SPK4" s="168"/>
      <c r="SPL4" s="168"/>
      <c r="SPM4" s="168"/>
      <c r="SPN4" s="168"/>
      <c r="SPO4" s="168"/>
      <c r="SPP4" s="168"/>
      <c r="SPQ4" s="168"/>
      <c r="SPR4" s="168"/>
      <c r="SPS4" s="168"/>
      <c r="SPT4" s="168"/>
      <c r="SPU4" s="168"/>
      <c r="SPV4" s="168"/>
      <c r="SPW4" s="168"/>
      <c r="SPX4" s="168"/>
      <c r="SPY4" s="168"/>
      <c r="SPZ4" s="168"/>
      <c r="SQA4" s="168"/>
      <c r="SQB4" s="168"/>
      <c r="SQC4" s="168"/>
      <c r="SQD4" s="168"/>
      <c r="SQE4" s="168"/>
      <c r="SQF4" s="168"/>
      <c r="SQG4" s="168"/>
      <c r="SQH4" s="168"/>
      <c r="SQI4" s="168"/>
      <c r="SQJ4" s="168"/>
      <c r="SQK4" s="168"/>
      <c r="SQL4" s="168"/>
      <c r="SQM4" s="168"/>
      <c r="SQN4" s="168"/>
      <c r="SQO4" s="168"/>
      <c r="SQP4" s="168"/>
      <c r="SQQ4" s="168"/>
      <c r="SQR4" s="168"/>
      <c r="SQS4" s="168"/>
      <c r="SQT4" s="168"/>
      <c r="SQU4" s="168"/>
      <c r="SQV4" s="168"/>
      <c r="SQW4" s="168"/>
      <c r="SQX4" s="168"/>
      <c r="SQY4" s="168"/>
      <c r="SQZ4" s="168"/>
      <c r="SRA4" s="168"/>
      <c r="SRB4" s="168"/>
      <c r="SRC4" s="168"/>
      <c r="SRD4" s="168"/>
      <c r="SRE4" s="168"/>
      <c r="SRF4" s="168"/>
      <c r="SRG4" s="168"/>
      <c r="SRH4" s="168"/>
      <c r="SRI4" s="168"/>
      <c r="SRJ4" s="168"/>
      <c r="SRK4" s="168"/>
      <c r="SRL4" s="168"/>
      <c r="SRM4" s="168"/>
      <c r="SRN4" s="168"/>
      <c r="SRO4" s="168"/>
      <c r="SRP4" s="168"/>
      <c r="SRQ4" s="168"/>
      <c r="SRR4" s="168"/>
      <c r="SRS4" s="168"/>
      <c r="SRT4" s="168"/>
      <c r="SRU4" s="168"/>
      <c r="SRV4" s="168"/>
      <c r="SRW4" s="168"/>
      <c r="SRX4" s="168"/>
      <c r="SRY4" s="168"/>
      <c r="SRZ4" s="168"/>
      <c r="SSA4" s="168"/>
      <c r="SSB4" s="168"/>
      <c r="SSC4" s="168"/>
      <c r="SSD4" s="168"/>
      <c r="SSE4" s="168"/>
      <c r="SSF4" s="168"/>
      <c r="SSG4" s="168"/>
      <c r="SSH4" s="168"/>
      <c r="SSI4" s="168"/>
      <c r="SSJ4" s="168"/>
      <c r="SSK4" s="168"/>
      <c r="SSL4" s="168"/>
      <c r="SSM4" s="168"/>
      <c r="SSN4" s="168"/>
      <c r="SSO4" s="168"/>
      <c r="SSP4" s="168"/>
      <c r="SSQ4" s="168"/>
      <c r="SSR4" s="168"/>
      <c r="SSS4" s="168"/>
      <c r="SST4" s="168"/>
      <c r="SSU4" s="168"/>
      <c r="SSV4" s="168"/>
      <c r="SSW4" s="168"/>
      <c r="SSX4" s="168"/>
      <c r="SSY4" s="168"/>
      <c r="SSZ4" s="168"/>
      <c r="STA4" s="168"/>
      <c r="STB4" s="168"/>
      <c r="STC4" s="168"/>
      <c r="STD4" s="168"/>
      <c r="STE4" s="168"/>
      <c r="STF4" s="168"/>
      <c r="STG4" s="168"/>
      <c r="STH4" s="168"/>
      <c r="STI4" s="168"/>
      <c r="STJ4" s="168"/>
      <c r="STK4" s="168"/>
      <c r="STL4" s="168"/>
      <c r="STM4" s="168"/>
      <c r="STN4" s="168"/>
      <c r="STO4" s="168"/>
      <c r="STP4" s="168"/>
      <c r="STQ4" s="168"/>
      <c r="STR4" s="168"/>
      <c r="STS4" s="168"/>
      <c r="STT4" s="168"/>
      <c r="STU4" s="168"/>
      <c r="STV4" s="168"/>
      <c r="STW4" s="168"/>
      <c r="STX4" s="168"/>
      <c r="STY4" s="168"/>
      <c r="STZ4" s="168"/>
      <c r="SUA4" s="168"/>
      <c r="SUB4" s="168"/>
      <c r="SUC4" s="168"/>
      <c r="SUD4" s="168"/>
      <c r="SUE4" s="168"/>
      <c r="SUF4" s="168"/>
      <c r="SUG4" s="168"/>
      <c r="SUH4" s="168"/>
      <c r="SUI4" s="168"/>
      <c r="SUJ4" s="168"/>
      <c r="SUK4" s="168"/>
      <c r="SUL4" s="168"/>
      <c r="SUM4" s="168"/>
      <c r="SUN4" s="168"/>
      <c r="SUO4" s="168"/>
      <c r="SUP4" s="168"/>
      <c r="SUQ4" s="168"/>
      <c r="SUR4" s="168"/>
      <c r="SUS4" s="168"/>
      <c r="SUT4" s="168"/>
      <c r="SUU4" s="168"/>
      <c r="SUV4" s="168"/>
      <c r="SUW4" s="168"/>
      <c r="SUX4" s="168"/>
      <c r="SUY4" s="168"/>
      <c r="SUZ4" s="168"/>
      <c r="SVA4" s="168"/>
      <c r="SVB4" s="168"/>
      <c r="SVC4" s="168"/>
      <c r="SVD4" s="168"/>
      <c r="SVE4" s="168"/>
      <c r="SVF4" s="168"/>
      <c r="SVG4" s="168"/>
      <c r="SVH4" s="168"/>
      <c r="SVI4" s="168"/>
      <c r="SVJ4" s="168"/>
      <c r="SVK4" s="168"/>
      <c r="SVL4" s="168"/>
      <c r="SVM4" s="168"/>
      <c r="SVN4" s="168"/>
      <c r="SVO4" s="168"/>
      <c r="SVP4" s="168"/>
      <c r="SVQ4" s="168"/>
      <c r="SVR4" s="168"/>
      <c r="SVS4" s="168"/>
      <c r="SVT4" s="168"/>
      <c r="SVU4" s="168"/>
      <c r="SVV4" s="168"/>
      <c r="SVW4" s="168"/>
      <c r="SVX4" s="168"/>
      <c r="SVY4" s="168"/>
      <c r="SVZ4" s="168"/>
      <c r="SWA4" s="168"/>
      <c r="SWB4" s="168"/>
      <c r="SWC4" s="168"/>
      <c r="SWD4" s="168"/>
      <c r="SWE4" s="168"/>
      <c r="SWF4" s="168"/>
      <c r="SWG4" s="168"/>
      <c r="SWH4" s="168"/>
      <c r="SWI4" s="168"/>
      <c r="SWJ4" s="168"/>
      <c r="SWK4" s="168"/>
      <c r="SWL4" s="168"/>
      <c r="SWM4" s="168"/>
      <c r="SWN4" s="168"/>
      <c r="SWO4" s="168"/>
      <c r="SWP4" s="168"/>
      <c r="SWQ4" s="168"/>
      <c r="SWR4" s="168"/>
      <c r="SWS4" s="168"/>
      <c r="SWT4" s="168"/>
      <c r="SWU4" s="168"/>
      <c r="SWV4" s="168"/>
      <c r="SWW4" s="168"/>
      <c r="SWX4" s="168"/>
      <c r="SWY4" s="168"/>
      <c r="SWZ4" s="168"/>
      <c r="SXA4" s="168"/>
      <c r="SXB4" s="168"/>
      <c r="SXC4" s="168"/>
      <c r="SXD4" s="168"/>
      <c r="SXE4" s="168"/>
      <c r="SXF4" s="168"/>
      <c r="SXG4" s="168"/>
      <c r="SXH4" s="168"/>
      <c r="SXI4" s="168"/>
      <c r="SXJ4" s="168"/>
      <c r="SXK4" s="168"/>
      <c r="SXL4" s="168"/>
      <c r="SXM4" s="168"/>
      <c r="SXN4" s="168"/>
      <c r="SXO4" s="168"/>
      <c r="SXP4" s="168"/>
      <c r="SXQ4" s="168"/>
      <c r="SXR4" s="168"/>
      <c r="SXS4" s="168"/>
      <c r="SXT4" s="168"/>
      <c r="SXU4" s="168"/>
      <c r="SXV4" s="168"/>
      <c r="SXW4" s="168"/>
      <c r="SXX4" s="168"/>
      <c r="SXY4" s="168"/>
      <c r="SXZ4" s="168"/>
      <c r="SYA4" s="168"/>
      <c r="SYB4" s="168"/>
      <c r="SYC4" s="168"/>
      <c r="SYD4" s="168"/>
      <c r="SYE4" s="168"/>
      <c r="SYF4" s="168"/>
      <c r="SYG4" s="168"/>
      <c r="SYH4" s="168"/>
      <c r="SYI4" s="168"/>
      <c r="SYJ4" s="168"/>
      <c r="SYK4" s="168"/>
      <c r="SYL4" s="168"/>
      <c r="SYM4" s="168"/>
      <c r="SYN4" s="168"/>
      <c r="SYO4" s="168"/>
      <c r="SYP4" s="168"/>
      <c r="SYQ4" s="168"/>
      <c r="SYR4" s="168"/>
      <c r="SYS4" s="168"/>
      <c r="SYT4" s="168"/>
      <c r="SYU4" s="168"/>
      <c r="SYV4" s="168"/>
      <c r="SYW4" s="168"/>
      <c r="SYX4" s="168"/>
      <c r="SYY4" s="168"/>
      <c r="SYZ4" s="168"/>
      <c r="SZA4" s="168"/>
      <c r="SZB4" s="168"/>
      <c r="SZC4" s="168"/>
      <c r="SZD4" s="168"/>
      <c r="SZE4" s="168"/>
      <c r="SZF4" s="168"/>
      <c r="SZG4" s="168"/>
      <c r="SZH4" s="168"/>
      <c r="SZI4" s="168"/>
      <c r="SZJ4" s="168"/>
      <c r="SZK4" s="168"/>
      <c r="SZL4" s="168"/>
      <c r="SZM4" s="168"/>
      <c r="SZN4" s="168"/>
      <c r="SZO4" s="168"/>
      <c r="SZP4" s="168"/>
      <c r="SZQ4" s="168"/>
      <c r="SZR4" s="168"/>
      <c r="SZS4" s="168"/>
      <c r="SZT4" s="168"/>
      <c r="SZU4" s="168"/>
      <c r="SZV4" s="168"/>
      <c r="SZW4" s="168"/>
      <c r="SZX4" s="168"/>
      <c r="SZY4" s="168"/>
      <c r="SZZ4" s="168"/>
      <c r="TAA4" s="168"/>
      <c r="TAB4" s="168"/>
      <c r="TAC4" s="168"/>
      <c r="TAD4" s="168"/>
      <c r="TAE4" s="168"/>
      <c r="TAF4" s="168"/>
      <c r="TAG4" s="168"/>
      <c r="TAH4" s="168"/>
      <c r="TAI4" s="168"/>
      <c r="TAJ4" s="168"/>
      <c r="TAK4" s="168"/>
      <c r="TAL4" s="168"/>
      <c r="TAM4" s="168"/>
      <c r="TAN4" s="168"/>
      <c r="TAO4" s="168"/>
      <c r="TAP4" s="168"/>
      <c r="TAQ4" s="168"/>
      <c r="TAR4" s="168"/>
      <c r="TAS4" s="168"/>
      <c r="TAT4" s="168"/>
      <c r="TAU4" s="168"/>
      <c r="TAV4" s="168"/>
      <c r="TAW4" s="168"/>
      <c r="TAX4" s="168"/>
      <c r="TAY4" s="168"/>
      <c r="TAZ4" s="168"/>
      <c r="TBA4" s="168"/>
      <c r="TBB4" s="168"/>
      <c r="TBC4" s="168"/>
      <c r="TBD4" s="168"/>
      <c r="TBE4" s="168"/>
      <c r="TBF4" s="168"/>
      <c r="TBG4" s="168"/>
      <c r="TBH4" s="168"/>
      <c r="TBI4" s="168"/>
      <c r="TBJ4" s="168"/>
      <c r="TBK4" s="168"/>
      <c r="TBL4" s="168"/>
      <c r="TBM4" s="168"/>
      <c r="TBN4" s="168"/>
      <c r="TBO4" s="168"/>
      <c r="TBP4" s="168"/>
      <c r="TBQ4" s="168"/>
      <c r="TBR4" s="168"/>
      <c r="TBS4" s="168"/>
      <c r="TBT4" s="168"/>
      <c r="TBU4" s="168"/>
      <c r="TBV4" s="168"/>
      <c r="TBW4" s="168"/>
      <c r="TBX4" s="168"/>
      <c r="TBY4" s="168"/>
      <c r="TBZ4" s="168"/>
      <c r="TCA4" s="168"/>
      <c r="TCB4" s="168"/>
      <c r="TCC4" s="168"/>
      <c r="TCD4" s="168"/>
      <c r="TCE4" s="168"/>
      <c r="TCF4" s="168"/>
      <c r="TCG4" s="168"/>
      <c r="TCH4" s="168"/>
      <c r="TCI4" s="168"/>
      <c r="TCJ4" s="168"/>
      <c r="TCK4" s="168"/>
      <c r="TCL4" s="168"/>
      <c r="TCM4" s="168"/>
      <c r="TCN4" s="168"/>
      <c r="TCO4" s="168"/>
      <c r="TCP4" s="168"/>
      <c r="TCQ4" s="168"/>
      <c r="TCR4" s="168"/>
      <c r="TCS4" s="168"/>
      <c r="TCT4" s="168"/>
      <c r="TCU4" s="168"/>
      <c r="TCV4" s="168"/>
      <c r="TCW4" s="168"/>
      <c r="TCX4" s="168"/>
      <c r="TCY4" s="168"/>
      <c r="TCZ4" s="168"/>
      <c r="TDA4" s="168"/>
      <c r="TDB4" s="168"/>
      <c r="TDC4" s="168"/>
      <c r="TDD4" s="168"/>
      <c r="TDE4" s="168"/>
      <c r="TDF4" s="168"/>
      <c r="TDG4" s="168"/>
      <c r="TDH4" s="168"/>
      <c r="TDI4" s="168"/>
      <c r="TDJ4" s="168"/>
      <c r="TDK4" s="168"/>
      <c r="TDL4" s="168"/>
      <c r="TDM4" s="168"/>
      <c r="TDN4" s="168"/>
      <c r="TDO4" s="168"/>
      <c r="TDP4" s="168"/>
      <c r="TDQ4" s="168"/>
      <c r="TDR4" s="168"/>
      <c r="TDS4" s="168"/>
      <c r="TDT4" s="168"/>
      <c r="TDU4" s="168"/>
      <c r="TDV4" s="168"/>
      <c r="TDW4" s="168"/>
      <c r="TDX4" s="168"/>
      <c r="TDY4" s="168"/>
      <c r="TDZ4" s="168"/>
      <c r="TEA4" s="168"/>
      <c r="TEB4" s="168"/>
      <c r="TEC4" s="168"/>
      <c r="TED4" s="168"/>
      <c r="TEE4" s="168"/>
      <c r="TEF4" s="168"/>
      <c r="TEG4" s="168"/>
      <c r="TEH4" s="168"/>
      <c r="TEI4" s="168"/>
      <c r="TEJ4" s="168"/>
      <c r="TEK4" s="168"/>
      <c r="TEL4" s="168"/>
      <c r="TEM4" s="168"/>
      <c r="TEN4" s="168"/>
      <c r="TEO4" s="168"/>
      <c r="TEP4" s="168"/>
      <c r="TEQ4" s="168"/>
      <c r="TER4" s="168"/>
      <c r="TES4" s="168"/>
      <c r="TET4" s="168"/>
      <c r="TEU4" s="168"/>
      <c r="TEV4" s="168"/>
      <c r="TEW4" s="168"/>
      <c r="TEX4" s="168"/>
      <c r="TEY4" s="168"/>
      <c r="TEZ4" s="168"/>
      <c r="TFA4" s="168"/>
      <c r="TFB4" s="168"/>
      <c r="TFC4" s="168"/>
      <c r="TFD4" s="168"/>
      <c r="TFE4" s="168"/>
      <c r="TFF4" s="168"/>
      <c r="TFG4" s="168"/>
      <c r="TFH4" s="168"/>
      <c r="TFI4" s="168"/>
      <c r="TFJ4" s="168"/>
      <c r="TFK4" s="168"/>
      <c r="TFL4" s="168"/>
      <c r="TFM4" s="168"/>
      <c r="TFN4" s="168"/>
      <c r="TFO4" s="168"/>
      <c r="TFP4" s="168"/>
      <c r="TFQ4" s="168"/>
      <c r="TFR4" s="168"/>
      <c r="TFS4" s="168"/>
      <c r="TFT4" s="168"/>
      <c r="TFU4" s="168"/>
      <c r="TFV4" s="168"/>
      <c r="TFW4" s="168"/>
      <c r="TFX4" s="168"/>
      <c r="TFY4" s="168"/>
      <c r="TFZ4" s="168"/>
      <c r="TGA4" s="168"/>
      <c r="TGB4" s="168"/>
      <c r="TGC4" s="168"/>
      <c r="TGD4" s="168"/>
      <c r="TGE4" s="168"/>
      <c r="TGF4" s="168"/>
      <c r="TGG4" s="168"/>
      <c r="TGH4" s="168"/>
      <c r="TGI4" s="168"/>
      <c r="TGJ4" s="168"/>
      <c r="TGK4" s="168"/>
      <c r="TGL4" s="168"/>
      <c r="TGM4" s="168"/>
      <c r="TGN4" s="168"/>
      <c r="TGO4" s="168"/>
      <c r="TGP4" s="168"/>
      <c r="TGQ4" s="168"/>
      <c r="TGR4" s="168"/>
      <c r="TGS4" s="168"/>
      <c r="TGT4" s="168"/>
      <c r="TGU4" s="168"/>
      <c r="TGV4" s="168"/>
      <c r="TGW4" s="168"/>
      <c r="TGX4" s="168"/>
      <c r="TGY4" s="168"/>
      <c r="TGZ4" s="168"/>
      <c r="THA4" s="168"/>
      <c r="THB4" s="168"/>
      <c r="THC4" s="168"/>
      <c r="THD4" s="168"/>
      <c r="THE4" s="168"/>
      <c r="THF4" s="168"/>
      <c r="THG4" s="168"/>
      <c r="THH4" s="168"/>
      <c r="THI4" s="168"/>
      <c r="THJ4" s="168"/>
      <c r="THK4" s="168"/>
      <c r="THL4" s="168"/>
      <c r="THM4" s="168"/>
      <c r="THN4" s="168"/>
      <c r="THO4" s="168"/>
      <c r="THP4" s="168"/>
      <c r="THQ4" s="168"/>
      <c r="THR4" s="168"/>
      <c r="THS4" s="168"/>
      <c r="THT4" s="168"/>
      <c r="THU4" s="168"/>
      <c r="THV4" s="168"/>
      <c r="THW4" s="168"/>
      <c r="THX4" s="168"/>
      <c r="THY4" s="168"/>
      <c r="THZ4" s="168"/>
      <c r="TIA4" s="168"/>
      <c r="TIB4" s="168"/>
      <c r="TIC4" s="168"/>
      <c r="TID4" s="168"/>
      <c r="TIE4" s="168"/>
      <c r="TIF4" s="168"/>
      <c r="TIG4" s="168"/>
      <c r="TIH4" s="168"/>
      <c r="TII4" s="168"/>
      <c r="TIJ4" s="168"/>
      <c r="TIK4" s="168"/>
      <c r="TIL4" s="168"/>
      <c r="TIM4" s="168"/>
      <c r="TIN4" s="168"/>
      <c r="TIO4" s="168"/>
      <c r="TIP4" s="168"/>
      <c r="TIQ4" s="168"/>
      <c r="TIR4" s="168"/>
      <c r="TIS4" s="168"/>
      <c r="TIT4" s="168"/>
      <c r="TIU4" s="168"/>
      <c r="TIV4" s="168"/>
      <c r="TIW4" s="168"/>
      <c r="TIX4" s="168"/>
      <c r="TIY4" s="168"/>
      <c r="TIZ4" s="168"/>
      <c r="TJA4" s="168"/>
      <c r="TJB4" s="168"/>
      <c r="TJC4" s="168"/>
      <c r="TJD4" s="168"/>
      <c r="TJE4" s="168"/>
      <c r="TJF4" s="168"/>
      <c r="TJG4" s="168"/>
      <c r="TJH4" s="168"/>
      <c r="TJI4" s="168"/>
      <c r="TJJ4" s="168"/>
      <c r="TJK4" s="168"/>
      <c r="TJL4" s="168"/>
      <c r="TJM4" s="168"/>
      <c r="TJN4" s="168"/>
      <c r="TJO4" s="168"/>
      <c r="TJP4" s="168"/>
      <c r="TJQ4" s="168"/>
      <c r="TJR4" s="168"/>
      <c r="TJS4" s="168"/>
      <c r="TJT4" s="168"/>
      <c r="TJU4" s="168"/>
      <c r="TJV4" s="168"/>
      <c r="TJW4" s="168"/>
      <c r="TJX4" s="168"/>
      <c r="TJY4" s="168"/>
      <c r="TJZ4" s="168"/>
      <c r="TKA4" s="168"/>
      <c r="TKB4" s="168"/>
      <c r="TKC4" s="168"/>
      <c r="TKD4" s="168"/>
      <c r="TKE4" s="168"/>
      <c r="TKF4" s="168"/>
      <c r="TKG4" s="168"/>
      <c r="TKH4" s="168"/>
      <c r="TKI4" s="168"/>
      <c r="TKJ4" s="168"/>
      <c r="TKK4" s="168"/>
      <c r="TKL4" s="168"/>
      <c r="TKM4" s="168"/>
      <c r="TKN4" s="168"/>
      <c r="TKO4" s="168"/>
      <c r="TKP4" s="168"/>
      <c r="TKQ4" s="168"/>
      <c r="TKR4" s="168"/>
      <c r="TKS4" s="168"/>
      <c r="TKT4" s="168"/>
      <c r="TKU4" s="168"/>
      <c r="TKV4" s="168"/>
      <c r="TKW4" s="168"/>
      <c r="TKX4" s="168"/>
      <c r="TKY4" s="168"/>
      <c r="TKZ4" s="168"/>
      <c r="TLA4" s="168"/>
      <c r="TLB4" s="168"/>
      <c r="TLC4" s="168"/>
      <c r="TLD4" s="168"/>
      <c r="TLE4" s="168"/>
      <c r="TLF4" s="168"/>
      <c r="TLG4" s="168"/>
      <c r="TLH4" s="168"/>
      <c r="TLI4" s="168"/>
      <c r="TLJ4" s="168"/>
      <c r="TLK4" s="168"/>
      <c r="TLL4" s="168"/>
      <c r="TLM4" s="168"/>
      <c r="TLN4" s="168"/>
      <c r="TLO4" s="168"/>
      <c r="TLP4" s="168"/>
      <c r="TLQ4" s="168"/>
      <c r="TLR4" s="168"/>
      <c r="TLS4" s="168"/>
      <c r="TLT4" s="168"/>
      <c r="TLU4" s="168"/>
      <c r="TLV4" s="168"/>
      <c r="TLW4" s="168"/>
      <c r="TLX4" s="168"/>
      <c r="TLY4" s="168"/>
      <c r="TLZ4" s="168"/>
      <c r="TMA4" s="168"/>
      <c r="TMB4" s="168"/>
      <c r="TMC4" s="168"/>
      <c r="TMD4" s="168"/>
      <c r="TME4" s="168"/>
      <c r="TMF4" s="168"/>
      <c r="TMG4" s="168"/>
      <c r="TMH4" s="168"/>
      <c r="TMI4" s="168"/>
      <c r="TMJ4" s="168"/>
      <c r="TMK4" s="168"/>
      <c r="TML4" s="168"/>
      <c r="TMM4" s="168"/>
      <c r="TMN4" s="168"/>
      <c r="TMO4" s="168"/>
      <c r="TMP4" s="168"/>
      <c r="TMQ4" s="168"/>
      <c r="TMR4" s="168"/>
      <c r="TMS4" s="168"/>
      <c r="TMT4" s="168"/>
      <c r="TMU4" s="168"/>
      <c r="TMV4" s="168"/>
      <c r="TMW4" s="168"/>
      <c r="TMX4" s="168"/>
      <c r="TMY4" s="168"/>
      <c r="TMZ4" s="168"/>
      <c r="TNA4" s="168"/>
      <c r="TNB4" s="168"/>
      <c r="TNC4" s="168"/>
      <c r="TND4" s="168"/>
      <c r="TNE4" s="168"/>
      <c r="TNF4" s="168"/>
      <c r="TNG4" s="168"/>
      <c r="TNH4" s="168"/>
      <c r="TNI4" s="168"/>
      <c r="TNJ4" s="168"/>
      <c r="TNK4" s="168"/>
      <c r="TNL4" s="168"/>
      <c r="TNM4" s="168"/>
      <c r="TNN4" s="168"/>
      <c r="TNO4" s="168"/>
      <c r="TNP4" s="168"/>
      <c r="TNQ4" s="168"/>
      <c r="TNR4" s="168"/>
      <c r="TNS4" s="168"/>
      <c r="TNT4" s="168"/>
      <c r="TNU4" s="168"/>
      <c r="TNV4" s="168"/>
      <c r="TNW4" s="168"/>
      <c r="TNX4" s="168"/>
      <c r="TNY4" s="168"/>
      <c r="TNZ4" s="168"/>
      <c r="TOA4" s="168"/>
      <c r="TOB4" s="168"/>
      <c r="TOC4" s="168"/>
      <c r="TOD4" s="168"/>
      <c r="TOE4" s="168"/>
      <c r="TOF4" s="168"/>
      <c r="TOG4" s="168"/>
      <c r="TOH4" s="168"/>
      <c r="TOI4" s="168"/>
      <c r="TOJ4" s="168"/>
      <c r="TOK4" s="168"/>
      <c r="TOL4" s="168"/>
      <c r="TOM4" s="168"/>
      <c r="TON4" s="168"/>
      <c r="TOO4" s="168"/>
      <c r="TOP4" s="168"/>
      <c r="TOQ4" s="168"/>
      <c r="TOR4" s="168"/>
      <c r="TOS4" s="168"/>
      <c r="TOT4" s="168"/>
      <c r="TOU4" s="168"/>
      <c r="TOV4" s="168"/>
      <c r="TOW4" s="168"/>
      <c r="TOX4" s="168"/>
      <c r="TOY4" s="168"/>
      <c r="TOZ4" s="168"/>
      <c r="TPA4" s="168"/>
      <c r="TPB4" s="168"/>
      <c r="TPC4" s="168"/>
      <c r="TPD4" s="168"/>
      <c r="TPE4" s="168"/>
      <c r="TPF4" s="168"/>
      <c r="TPG4" s="168"/>
      <c r="TPH4" s="168"/>
      <c r="TPI4" s="168"/>
      <c r="TPJ4" s="168"/>
      <c r="TPK4" s="168"/>
      <c r="TPL4" s="168"/>
      <c r="TPM4" s="168"/>
      <c r="TPN4" s="168"/>
      <c r="TPO4" s="168"/>
      <c r="TPP4" s="168"/>
      <c r="TPQ4" s="168"/>
      <c r="TPR4" s="168"/>
      <c r="TPS4" s="168"/>
      <c r="TPT4" s="168"/>
      <c r="TPU4" s="168"/>
      <c r="TPV4" s="168"/>
      <c r="TPW4" s="168"/>
      <c r="TPX4" s="168"/>
      <c r="TPY4" s="168"/>
      <c r="TPZ4" s="168"/>
      <c r="TQA4" s="168"/>
      <c r="TQB4" s="168"/>
      <c r="TQC4" s="168"/>
      <c r="TQD4" s="168"/>
      <c r="TQE4" s="168"/>
      <c r="TQF4" s="168"/>
      <c r="TQG4" s="168"/>
      <c r="TQH4" s="168"/>
      <c r="TQI4" s="168"/>
      <c r="TQJ4" s="168"/>
      <c r="TQK4" s="168"/>
      <c r="TQL4" s="168"/>
      <c r="TQM4" s="168"/>
      <c r="TQN4" s="168"/>
      <c r="TQO4" s="168"/>
      <c r="TQP4" s="168"/>
      <c r="TQQ4" s="168"/>
      <c r="TQR4" s="168"/>
      <c r="TQS4" s="168"/>
      <c r="TQT4" s="168"/>
      <c r="TQU4" s="168"/>
      <c r="TQV4" s="168"/>
      <c r="TQW4" s="168"/>
      <c r="TQX4" s="168"/>
      <c r="TQY4" s="168"/>
      <c r="TQZ4" s="168"/>
      <c r="TRA4" s="168"/>
      <c r="TRB4" s="168"/>
      <c r="TRC4" s="168"/>
      <c r="TRD4" s="168"/>
      <c r="TRE4" s="168"/>
      <c r="TRF4" s="168"/>
      <c r="TRG4" s="168"/>
      <c r="TRH4" s="168"/>
      <c r="TRI4" s="168"/>
      <c r="TRJ4" s="168"/>
      <c r="TRK4" s="168"/>
      <c r="TRL4" s="168"/>
      <c r="TRM4" s="168"/>
      <c r="TRN4" s="168"/>
      <c r="TRO4" s="168"/>
      <c r="TRP4" s="168"/>
      <c r="TRQ4" s="168"/>
      <c r="TRR4" s="168"/>
      <c r="TRS4" s="168"/>
      <c r="TRT4" s="168"/>
      <c r="TRU4" s="168"/>
      <c r="TRV4" s="168"/>
      <c r="TRW4" s="168"/>
      <c r="TRX4" s="168"/>
      <c r="TRY4" s="168"/>
      <c r="TRZ4" s="168"/>
      <c r="TSA4" s="168"/>
      <c r="TSB4" s="168"/>
      <c r="TSC4" s="168"/>
      <c r="TSD4" s="168"/>
      <c r="TSE4" s="168"/>
      <c r="TSF4" s="168"/>
      <c r="TSG4" s="168"/>
      <c r="TSH4" s="168"/>
      <c r="TSI4" s="168"/>
      <c r="TSJ4" s="168"/>
      <c r="TSK4" s="168"/>
      <c r="TSL4" s="168"/>
      <c r="TSM4" s="168"/>
      <c r="TSN4" s="168"/>
      <c r="TSO4" s="168"/>
      <c r="TSP4" s="168"/>
      <c r="TSQ4" s="168"/>
      <c r="TSR4" s="168"/>
      <c r="TSS4" s="168"/>
      <c r="TST4" s="168"/>
      <c r="TSU4" s="168"/>
      <c r="TSV4" s="168"/>
      <c r="TSW4" s="168"/>
      <c r="TSX4" s="168"/>
      <c r="TSY4" s="168"/>
      <c r="TSZ4" s="168"/>
      <c r="TTA4" s="168"/>
      <c r="TTB4" s="168"/>
      <c r="TTC4" s="168"/>
      <c r="TTD4" s="168"/>
      <c r="TTE4" s="168"/>
      <c r="TTF4" s="168"/>
      <c r="TTG4" s="168"/>
      <c r="TTH4" s="168"/>
      <c r="TTI4" s="168"/>
      <c r="TTJ4" s="168"/>
      <c r="TTK4" s="168"/>
      <c r="TTL4" s="168"/>
      <c r="TTM4" s="168"/>
      <c r="TTN4" s="168"/>
      <c r="TTO4" s="168"/>
      <c r="TTP4" s="168"/>
      <c r="TTQ4" s="168"/>
      <c r="TTR4" s="168"/>
      <c r="TTS4" s="168"/>
      <c r="TTT4" s="168"/>
      <c r="TTU4" s="168"/>
      <c r="TTV4" s="168"/>
      <c r="TTW4" s="168"/>
      <c r="TTX4" s="168"/>
      <c r="TTY4" s="168"/>
      <c r="TTZ4" s="168"/>
      <c r="TUA4" s="168"/>
      <c r="TUB4" s="168"/>
      <c r="TUC4" s="168"/>
      <c r="TUD4" s="168"/>
      <c r="TUE4" s="168"/>
      <c r="TUF4" s="168"/>
      <c r="TUG4" s="168"/>
      <c r="TUH4" s="168"/>
      <c r="TUI4" s="168"/>
      <c r="TUJ4" s="168"/>
      <c r="TUK4" s="168"/>
      <c r="TUL4" s="168"/>
      <c r="TUM4" s="168"/>
      <c r="TUN4" s="168"/>
      <c r="TUO4" s="168"/>
      <c r="TUP4" s="168"/>
      <c r="TUQ4" s="168"/>
      <c r="TUR4" s="168"/>
      <c r="TUS4" s="168"/>
      <c r="TUT4" s="168"/>
      <c r="TUU4" s="168"/>
      <c r="TUV4" s="168"/>
      <c r="TUW4" s="168"/>
      <c r="TUX4" s="168"/>
      <c r="TUY4" s="168"/>
      <c r="TUZ4" s="168"/>
      <c r="TVA4" s="168"/>
      <c r="TVB4" s="168"/>
      <c r="TVC4" s="168"/>
      <c r="TVD4" s="168"/>
      <c r="TVE4" s="168"/>
      <c r="TVF4" s="168"/>
      <c r="TVG4" s="168"/>
      <c r="TVH4" s="168"/>
      <c r="TVI4" s="168"/>
      <c r="TVJ4" s="168"/>
      <c r="TVK4" s="168"/>
      <c r="TVL4" s="168"/>
      <c r="TVM4" s="168"/>
      <c r="TVN4" s="168"/>
      <c r="TVO4" s="168"/>
      <c r="TVP4" s="168"/>
      <c r="TVQ4" s="168"/>
      <c r="TVR4" s="168"/>
      <c r="TVS4" s="168"/>
      <c r="TVT4" s="168"/>
      <c r="TVU4" s="168"/>
      <c r="TVV4" s="168"/>
      <c r="TVW4" s="168"/>
      <c r="TVX4" s="168"/>
      <c r="TVY4" s="168"/>
      <c r="TVZ4" s="168"/>
      <c r="TWA4" s="168"/>
      <c r="TWB4" s="168"/>
      <c r="TWC4" s="168"/>
      <c r="TWD4" s="168"/>
      <c r="TWE4" s="168"/>
      <c r="TWF4" s="168"/>
      <c r="TWG4" s="168"/>
      <c r="TWH4" s="168"/>
      <c r="TWI4" s="168"/>
      <c r="TWJ4" s="168"/>
      <c r="TWK4" s="168"/>
      <c r="TWL4" s="168"/>
      <c r="TWM4" s="168"/>
      <c r="TWN4" s="168"/>
      <c r="TWO4" s="168"/>
      <c r="TWP4" s="168"/>
      <c r="TWQ4" s="168"/>
      <c r="TWR4" s="168"/>
      <c r="TWS4" s="168"/>
      <c r="TWT4" s="168"/>
      <c r="TWU4" s="168"/>
      <c r="TWV4" s="168"/>
      <c r="TWW4" s="168"/>
      <c r="TWX4" s="168"/>
      <c r="TWY4" s="168"/>
      <c r="TWZ4" s="168"/>
      <c r="TXA4" s="168"/>
      <c r="TXB4" s="168"/>
      <c r="TXC4" s="168"/>
      <c r="TXD4" s="168"/>
      <c r="TXE4" s="168"/>
      <c r="TXF4" s="168"/>
      <c r="TXG4" s="168"/>
      <c r="TXH4" s="168"/>
      <c r="TXI4" s="168"/>
      <c r="TXJ4" s="168"/>
      <c r="TXK4" s="168"/>
      <c r="TXL4" s="168"/>
      <c r="TXM4" s="168"/>
      <c r="TXN4" s="168"/>
      <c r="TXO4" s="168"/>
      <c r="TXP4" s="168"/>
      <c r="TXQ4" s="168"/>
      <c r="TXR4" s="168"/>
      <c r="TXS4" s="168"/>
      <c r="TXT4" s="168"/>
      <c r="TXU4" s="168"/>
      <c r="TXV4" s="168"/>
      <c r="TXW4" s="168"/>
      <c r="TXX4" s="168"/>
      <c r="TXY4" s="168"/>
      <c r="TXZ4" s="168"/>
      <c r="TYA4" s="168"/>
      <c r="TYB4" s="168"/>
      <c r="TYC4" s="168"/>
      <c r="TYD4" s="168"/>
      <c r="TYE4" s="168"/>
      <c r="TYF4" s="168"/>
      <c r="TYG4" s="168"/>
      <c r="TYH4" s="168"/>
      <c r="TYI4" s="168"/>
      <c r="TYJ4" s="168"/>
      <c r="TYK4" s="168"/>
      <c r="TYL4" s="168"/>
      <c r="TYM4" s="168"/>
      <c r="TYN4" s="168"/>
      <c r="TYO4" s="168"/>
      <c r="TYP4" s="168"/>
      <c r="TYQ4" s="168"/>
      <c r="TYR4" s="168"/>
      <c r="TYS4" s="168"/>
      <c r="TYT4" s="168"/>
      <c r="TYU4" s="168"/>
      <c r="TYV4" s="168"/>
      <c r="TYW4" s="168"/>
      <c r="TYX4" s="168"/>
      <c r="TYY4" s="168"/>
      <c r="TYZ4" s="168"/>
      <c r="TZA4" s="168"/>
      <c r="TZB4" s="168"/>
      <c r="TZC4" s="168"/>
      <c r="TZD4" s="168"/>
      <c r="TZE4" s="168"/>
      <c r="TZF4" s="168"/>
      <c r="TZG4" s="168"/>
      <c r="TZH4" s="168"/>
      <c r="TZI4" s="168"/>
      <c r="TZJ4" s="168"/>
      <c r="TZK4" s="168"/>
      <c r="TZL4" s="168"/>
      <c r="TZM4" s="168"/>
      <c r="TZN4" s="168"/>
      <c r="TZO4" s="168"/>
      <c r="TZP4" s="168"/>
      <c r="TZQ4" s="168"/>
      <c r="TZR4" s="168"/>
      <c r="TZS4" s="168"/>
      <c r="TZT4" s="168"/>
      <c r="TZU4" s="168"/>
      <c r="TZV4" s="168"/>
      <c r="TZW4" s="168"/>
      <c r="TZX4" s="168"/>
      <c r="TZY4" s="168"/>
      <c r="TZZ4" s="168"/>
      <c r="UAA4" s="168"/>
      <c r="UAB4" s="168"/>
      <c r="UAC4" s="168"/>
      <c r="UAD4" s="168"/>
      <c r="UAE4" s="168"/>
      <c r="UAF4" s="168"/>
      <c r="UAG4" s="168"/>
      <c r="UAH4" s="168"/>
      <c r="UAI4" s="168"/>
      <c r="UAJ4" s="168"/>
      <c r="UAK4" s="168"/>
      <c r="UAL4" s="168"/>
      <c r="UAM4" s="168"/>
      <c r="UAN4" s="168"/>
      <c r="UAO4" s="168"/>
      <c r="UAP4" s="168"/>
      <c r="UAQ4" s="168"/>
      <c r="UAR4" s="168"/>
      <c r="UAS4" s="168"/>
      <c r="UAT4" s="168"/>
      <c r="UAU4" s="168"/>
      <c r="UAV4" s="168"/>
      <c r="UAW4" s="168"/>
      <c r="UAX4" s="168"/>
      <c r="UAY4" s="168"/>
      <c r="UAZ4" s="168"/>
      <c r="UBA4" s="168"/>
      <c r="UBB4" s="168"/>
      <c r="UBC4" s="168"/>
      <c r="UBD4" s="168"/>
      <c r="UBE4" s="168"/>
      <c r="UBF4" s="168"/>
      <c r="UBG4" s="168"/>
      <c r="UBH4" s="168"/>
      <c r="UBI4" s="168"/>
      <c r="UBJ4" s="168"/>
      <c r="UBK4" s="168"/>
      <c r="UBL4" s="168"/>
      <c r="UBM4" s="168"/>
      <c r="UBN4" s="168"/>
      <c r="UBO4" s="168"/>
      <c r="UBP4" s="168"/>
      <c r="UBQ4" s="168"/>
      <c r="UBR4" s="168"/>
      <c r="UBS4" s="168"/>
      <c r="UBT4" s="168"/>
      <c r="UBU4" s="168"/>
      <c r="UBV4" s="168"/>
      <c r="UBW4" s="168"/>
      <c r="UBX4" s="168"/>
      <c r="UBY4" s="168"/>
      <c r="UBZ4" s="168"/>
      <c r="UCA4" s="168"/>
      <c r="UCB4" s="168"/>
      <c r="UCC4" s="168"/>
      <c r="UCD4" s="168"/>
      <c r="UCE4" s="168"/>
      <c r="UCF4" s="168"/>
      <c r="UCG4" s="168"/>
      <c r="UCH4" s="168"/>
      <c r="UCI4" s="168"/>
      <c r="UCJ4" s="168"/>
      <c r="UCK4" s="168"/>
      <c r="UCL4" s="168"/>
      <c r="UCM4" s="168"/>
      <c r="UCN4" s="168"/>
      <c r="UCO4" s="168"/>
      <c r="UCP4" s="168"/>
      <c r="UCQ4" s="168"/>
      <c r="UCR4" s="168"/>
      <c r="UCS4" s="168"/>
      <c r="UCT4" s="168"/>
      <c r="UCU4" s="168"/>
      <c r="UCV4" s="168"/>
      <c r="UCW4" s="168"/>
      <c r="UCX4" s="168"/>
      <c r="UCY4" s="168"/>
      <c r="UCZ4" s="168"/>
      <c r="UDA4" s="168"/>
      <c r="UDB4" s="168"/>
      <c r="UDC4" s="168"/>
      <c r="UDD4" s="168"/>
      <c r="UDE4" s="168"/>
      <c r="UDF4" s="168"/>
      <c r="UDG4" s="168"/>
      <c r="UDH4" s="168"/>
      <c r="UDI4" s="168"/>
      <c r="UDJ4" s="168"/>
      <c r="UDK4" s="168"/>
      <c r="UDL4" s="168"/>
      <c r="UDM4" s="168"/>
      <c r="UDN4" s="168"/>
      <c r="UDO4" s="168"/>
      <c r="UDP4" s="168"/>
      <c r="UDQ4" s="168"/>
      <c r="UDR4" s="168"/>
      <c r="UDS4" s="168"/>
      <c r="UDT4" s="168"/>
      <c r="UDU4" s="168"/>
      <c r="UDV4" s="168"/>
      <c r="UDW4" s="168"/>
      <c r="UDX4" s="168"/>
      <c r="UDY4" s="168"/>
      <c r="UDZ4" s="168"/>
      <c r="UEA4" s="168"/>
      <c r="UEB4" s="168"/>
      <c r="UEC4" s="168"/>
      <c r="UED4" s="168"/>
      <c r="UEE4" s="168"/>
      <c r="UEF4" s="168"/>
      <c r="UEG4" s="168"/>
      <c r="UEH4" s="168"/>
      <c r="UEI4" s="168"/>
      <c r="UEJ4" s="168"/>
      <c r="UEK4" s="168"/>
      <c r="UEL4" s="168"/>
      <c r="UEM4" s="168"/>
      <c r="UEN4" s="168"/>
      <c r="UEO4" s="168"/>
      <c r="UEP4" s="168"/>
      <c r="UEQ4" s="168"/>
      <c r="UER4" s="168"/>
      <c r="UES4" s="168"/>
      <c r="UET4" s="168"/>
      <c r="UEU4" s="168"/>
      <c r="UEV4" s="168"/>
      <c r="UEW4" s="168"/>
      <c r="UEX4" s="168"/>
      <c r="UEY4" s="168"/>
      <c r="UEZ4" s="168"/>
      <c r="UFA4" s="168"/>
      <c r="UFB4" s="168"/>
      <c r="UFC4" s="168"/>
      <c r="UFD4" s="168"/>
      <c r="UFE4" s="168"/>
      <c r="UFF4" s="168"/>
      <c r="UFG4" s="168"/>
      <c r="UFH4" s="168"/>
      <c r="UFI4" s="168"/>
      <c r="UFJ4" s="168"/>
      <c r="UFK4" s="168"/>
      <c r="UFL4" s="168"/>
      <c r="UFM4" s="168"/>
      <c r="UFN4" s="168"/>
      <c r="UFO4" s="168"/>
      <c r="UFP4" s="168"/>
      <c r="UFQ4" s="168"/>
      <c r="UFR4" s="168"/>
      <c r="UFS4" s="168"/>
      <c r="UFT4" s="168"/>
      <c r="UFU4" s="168"/>
      <c r="UFV4" s="168"/>
      <c r="UFW4" s="168"/>
      <c r="UFX4" s="168"/>
      <c r="UFY4" s="168"/>
      <c r="UFZ4" s="168"/>
      <c r="UGA4" s="168"/>
      <c r="UGB4" s="168"/>
      <c r="UGC4" s="168"/>
      <c r="UGD4" s="168"/>
      <c r="UGE4" s="168"/>
      <c r="UGF4" s="168"/>
      <c r="UGG4" s="168"/>
      <c r="UGH4" s="168"/>
      <c r="UGI4" s="168"/>
      <c r="UGJ4" s="168"/>
      <c r="UGK4" s="168"/>
      <c r="UGL4" s="168"/>
      <c r="UGM4" s="168"/>
      <c r="UGN4" s="168"/>
      <c r="UGO4" s="168"/>
      <c r="UGP4" s="168"/>
      <c r="UGQ4" s="168"/>
      <c r="UGR4" s="168"/>
      <c r="UGS4" s="168"/>
      <c r="UGT4" s="168"/>
      <c r="UGU4" s="168"/>
      <c r="UGV4" s="168"/>
      <c r="UGW4" s="168"/>
      <c r="UGX4" s="168"/>
      <c r="UGY4" s="168"/>
      <c r="UGZ4" s="168"/>
      <c r="UHA4" s="168"/>
      <c r="UHB4" s="168"/>
      <c r="UHC4" s="168"/>
      <c r="UHD4" s="168"/>
      <c r="UHE4" s="168"/>
      <c r="UHF4" s="168"/>
      <c r="UHG4" s="168"/>
      <c r="UHH4" s="168"/>
      <c r="UHI4" s="168"/>
      <c r="UHJ4" s="168"/>
      <c r="UHK4" s="168"/>
      <c r="UHL4" s="168"/>
      <c r="UHM4" s="168"/>
      <c r="UHN4" s="168"/>
      <c r="UHO4" s="168"/>
      <c r="UHP4" s="168"/>
      <c r="UHQ4" s="168"/>
      <c r="UHR4" s="168"/>
      <c r="UHS4" s="168"/>
      <c r="UHT4" s="168"/>
      <c r="UHU4" s="168"/>
      <c r="UHV4" s="168"/>
      <c r="UHW4" s="168"/>
      <c r="UHX4" s="168"/>
      <c r="UHY4" s="168"/>
      <c r="UHZ4" s="168"/>
      <c r="UIA4" s="168"/>
      <c r="UIB4" s="168"/>
      <c r="UIC4" s="168"/>
      <c r="UID4" s="168"/>
      <c r="UIE4" s="168"/>
      <c r="UIF4" s="168"/>
      <c r="UIG4" s="168"/>
      <c r="UIH4" s="168"/>
      <c r="UII4" s="168"/>
      <c r="UIJ4" s="168"/>
      <c r="UIK4" s="168"/>
      <c r="UIL4" s="168"/>
      <c r="UIM4" s="168"/>
      <c r="UIN4" s="168"/>
      <c r="UIO4" s="168"/>
      <c r="UIP4" s="168"/>
      <c r="UIQ4" s="168"/>
      <c r="UIR4" s="168"/>
      <c r="UIS4" s="168"/>
      <c r="UIT4" s="168"/>
      <c r="UIU4" s="168"/>
      <c r="UIV4" s="168"/>
      <c r="UIW4" s="168"/>
      <c r="UIX4" s="168"/>
      <c r="UIY4" s="168"/>
      <c r="UIZ4" s="168"/>
      <c r="UJA4" s="168"/>
      <c r="UJB4" s="168"/>
      <c r="UJC4" s="168"/>
      <c r="UJD4" s="168"/>
      <c r="UJE4" s="168"/>
      <c r="UJF4" s="168"/>
      <c r="UJG4" s="168"/>
      <c r="UJH4" s="168"/>
      <c r="UJI4" s="168"/>
      <c r="UJJ4" s="168"/>
      <c r="UJK4" s="168"/>
      <c r="UJL4" s="168"/>
      <c r="UJM4" s="168"/>
      <c r="UJN4" s="168"/>
      <c r="UJO4" s="168"/>
      <c r="UJP4" s="168"/>
      <c r="UJQ4" s="168"/>
      <c r="UJR4" s="168"/>
      <c r="UJS4" s="168"/>
      <c r="UJT4" s="168"/>
      <c r="UJU4" s="168"/>
      <c r="UJV4" s="168"/>
      <c r="UJW4" s="168"/>
      <c r="UJX4" s="168"/>
      <c r="UJY4" s="168"/>
      <c r="UJZ4" s="168"/>
      <c r="UKA4" s="168"/>
      <c r="UKB4" s="168"/>
      <c r="UKC4" s="168"/>
      <c r="UKD4" s="168"/>
      <c r="UKE4" s="168"/>
      <c r="UKF4" s="168"/>
      <c r="UKG4" s="168"/>
      <c r="UKH4" s="168"/>
      <c r="UKI4" s="168"/>
      <c r="UKJ4" s="168"/>
      <c r="UKK4" s="168"/>
      <c r="UKL4" s="168"/>
      <c r="UKM4" s="168"/>
      <c r="UKN4" s="168"/>
      <c r="UKO4" s="168"/>
      <c r="UKP4" s="168"/>
      <c r="UKQ4" s="168"/>
      <c r="UKR4" s="168"/>
      <c r="UKS4" s="168"/>
      <c r="UKT4" s="168"/>
      <c r="UKU4" s="168"/>
      <c r="UKV4" s="168"/>
      <c r="UKW4" s="168"/>
      <c r="UKX4" s="168"/>
      <c r="UKY4" s="168"/>
      <c r="UKZ4" s="168"/>
      <c r="ULA4" s="168"/>
      <c r="ULB4" s="168"/>
      <c r="ULC4" s="168"/>
      <c r="ULD4" s="168"/>
      <c r="ULE4" s="168"/>
      <c r="ULF4" s="168"/>
      <c r="ULG4" s="168"/>
      <c r="ULH4" s="168"/>
      <c r="ULI4" s="168"/>
      <c r="ULJ4" s="168"/>
      <c r="ULK4" s="168"/>
      <c r="ULL4" s="168"/>
      <c r="ULM4" s="168"/>
      <c r="ULN4" s="168"/>
      <c r="ULO4" s="168"/>
      <c r="ULP4" s="168"/>
      <c r="ULQ4" s="168"/>
      <c r="ULR4" s="168"/>
      <c r="ULS4" s="168"/>
      <c r="ULT4" s="168"/>
      <c r="ULU4" s="168"/>
      <c r="ULV4" s="168"/>
      <c r="ULW4" s="168"/>
      <c r="ULX4" s="168"/>
      <c r="ULY4" s="168"/>
      <c r="ULZ4" s="168"/>
      <c r="UMA4" s="168"/>
      <c r="UMB4" s="168"/>
      <c r="UMC4" s="168"/>
      <c r="UMD4" s="168"/>
      <c r="UME4" s="168"/>
      <c r="UMF4" s="168"/>
      <c r="UMG4" s="168"/>
      <c r="UMH4" s="168"/>
      <c r="UMI4" s="168"/>
      <c r="UMJ4" s="168"/>
      <c r="UMK4" s="168"/>
      <c r="UML4" s="168"/>
      <c r="UMM4" s="168"/>
      <c r="UMN4" s="168"/>
      <c r="UMO4" s="168"/>
      <c r="UMP4" s="168"/>
      <c r="UMQ4" s="168"/>
      <c r="UMR4" s="168"/>
      <c r="UMS4" s="168"/>
      <c r="UMT4" s="168"/>
      <c r="UMU4" s="168"/>
      <c r="UMV4" s="168"/>
      <c r="UMW4" s="168"/>
      <c r="UMX4" s="168"/>
      <c r="UMY4" s="168"/>
      <c r="UMZ4" s="168"/>
      <c r="UNA4" s="168"/>
      <c r="UNB4" s="168"/>
      <c r="UNC4" s="168"/>
      <c r="UND4" s="168"/>
      <c r="UNE4" s="168"/>
      <c r="UNF4" s="168"/>
      <c r="UNG4" s="168"/>
      <c r="UNH4" s="168"/>
      <c r="UNI4" s="168"/>
      <c r="UNJ4" s="168"/>
      <c r="UNK4" s="168"/>
      <c r="UNL4" s="168"/>
      <c r="UNM4" s="168"/>
      <c r="UNN4" s="168"/>
      <c r="UNO4" s="168"/>
      <c r="UNP4" s="168"/>
      <c r="UNQ4" s="168"/>
      <c r="UNR4" s="168"/>
      <c r="UNS4" s="168"/>
      <c r="UNT4" s="168"/>
      <c r="UNU4" s="168"/>
      <c r="UNV4" s="168"/>
      <c r="UNW4" s="168"/>
      <c r="UNX4" s="168"/>
      <c r="UNY4" s="168"/>
      <c r="UNZ4" s="168"/>
      <c r="UOA4" s="168"/>
      <c r="UOB4" s="168"/>
      <c r="UOC4" s="168"/>
      <c r="UOD4" s="168"/>
      <c r="UOE4" s="168"/>
      <c r="UOF4" s="168"/>
      <c r="UOG4" s="168"/>
      <c r="UOH4" s="168"/>
      <c r="UOI4" s="168"/>
      <c r="UOJ4" s="168"/>
      <c r="UOK4" s="168"/>
      <c r="UOL4" s="168"/>
      <c r="UOM4" s="168"/>
      <c r="UON4" s="168"/>
      <c r="UOO4" s="168"/>
      <c r="UOP4" s="168"/>
      <c r="UOQ4" s="168"/>
      <c r="UOR4" s="168"/>
      <c r="UOS4" s="168"/>
      <c r="UOT4" s="168"/>
      <c r="UOU4" s="168"/>
      <c r="UOV4" s="168"/>
      <c r="UOW4" s="168"/>
      <c r="UOX4" s="168"/>
      <c r="UOY4" s="168"/>
      <c r="UOZ4" s="168"/>
      <c r="UPA4" s="168"/>
      <c r="UPB4" s="168"/>
      <c r="UPC4" s="168"/>
      <c r="UPD4" s="168"/>
      <c r="UPE4" s="168"/>
      <c r="UPF4" s="168"/>
      <c r="UPG4" s="168"/>
      <c r="UPH4" s="168"/>
      <c r="UPI4" s="168"/>
      <c r="UPJ4" s="168"/>
      <c r="UPK4" s="168"/>
      <c r="UPL4" s="168"/>
      <c r="UPM4" s="168"/>
      <c r="UPN4" s="168"/>
      <c r="UPO4" s="168"/>
      <c r="UPP4" s="168"/>
      <c r="UPQ4" s="168"/>
      <c r="UPR4" s="168"/>
      <c r="UPS4" s="168"/>
      <c r="UPT4" s="168"/>
      <c r="UPU4" s="168"/>
      <c r="UPV4" s="168"/>
      <c r="UPW4" s="168"/>
      <c r="UPX4" s="168"/>
      <c r="UPY4" s="168"/>
      <c r="UPZ4" s="168"/>
      <c r="UQA4" s="168"/>
      <c r="UQB4" s="168"/>
      <c r="UQC4" s="168"/>
      <c r="UQD4" s="168"/>
      <c r="UQE4" s="168"/>
      <c r="UQF4" s="168"/>
      <c r="UQG4" s="168"/>
      <c r="UQH4" s="168"/>
      <c r="UQI4" s="168"/>
      <c r="UQJ4" s="168"/>
      <c r="UQK4" s="168"/>
      <c r="UQL4" s="168"/>
      <c r="UQM4" s="168"/>
      <c r="UQN4" s="168"/>
      <c r="UQO4" s="168"/>
      <c r="UQP4" s="168"/>
      <c r="UQQ4" s="168"/>
      <c r="UQR4" s="168"/>
      <c r="UQS4" s="168"/>
      <c r="UQT4" s="168"/>
      <c r="UQU4" s="168"/>
      <c r="UQV4" s="168"/>
      <c r="UQW4" s="168"/>
      <c r="UQX4" s="168"/>
      <c r="UQY4" s="168"/>
      <c r="UQZ4" s="168"/>
      <c r="URA4" s="168"/>
      <c r="URB4" s="168"/>
      <c r="URC4" s="168"/>
      <c r="URD4" s="168"/>
      <c r="URE4" s="168"/>
      <c r="URF4" s="168"/>
      <c r="URG4" s="168"/>
      <c r="URH4" s="168"/>
      <c r="URI4" s="168"/>
      <c r="URJ4" s="168"/>
      <c r="URK4" s="168"/>
      <c r="URL4" s="168"/>
      <c r="URM4" s="168"/>
      <c r="URN4" s="168"/>
      <c r="URO4" s="168"/>
      <c r="URP4" s="168"/>
      <c r="URQ4" s="168"/>
      <c r="URR4" s="168"/>
      <c r="URS4" s="168"/>
      <c r="URT4" s="168"/>
      <c r="URU4" s="168"/>
      <c r="URV4" s="168"/>
      <c r="URW4" s="168"/>
      <c r="URX4" s="168"/>
      <c r="URY4" s="168"/>
      <c r="URZ4" s="168"/>
      <c r="USA4" s="168"/>
      <c r="USB4" s="168"/>
      <c r="USC4" s="168"/>
      <c r="USD4" s="168"/>
      <c r="USE4" s="168"/>
      <c r="USF4" s="168"/>
      <c r="USG4" s="168"/>
      <c r="USH4" s="168"/>
      <c r="USI4" s="168"/>
      <c r="USJ4" s="168"/>
      <c r="USK4" s="168"/>
      <c r="USL4" s="168"/>
      <c r="USM4" s="168"/>
      <c r="USN4" s="168"/>
      <c r="USO4" s="168"/>
      <c r="USP4" s="168"/>
      <c r="USQ4" s="168"/>
      <c r="USR4" s="168"/>
      <c r="USS4" s="168"/>
      <c r="UST4" s="168"/>
      <c r="USU4" s="168"/>
      <c r="USV4" s="168"/>
      <c r="USW4" s="168"/>
      <c r="USX4" s="168"/>
      <c r="USY4" s="168"/>
      <c r="USZ4" s="168"/>
      <c r="UTA4" s="168"/>
      <c r="UTB4" s="168"/>
      <c r="UTC4" s="168"/>
      <c r="UTD4" s="168"/>
      <c r="UTE4" s="168"/>
      <c r="UTF4" s="168"/>
      <c r="UTG4" s="168"/>
      <c r="UTH4" s="168"/>
      <c r="UTI4" s="168"/>
      <c r="UTJ4" s="168"/>
      <c r="UTK4" s="168"/>
      <c r="UTL4" s="168"/>
      <c r="UTM4" s="168"/>
      <c r="UTN4" s="168"/>
      <c r="UTO4" s="168"/>
      <c r="UTP4" s="168"/>
      <c r="UTQ4" s="168"/>
      <c r="UTR4" s="168"/>
      <c r="UTS4" s="168"/>
      <c r="UTT4" s="168"/>
      <c r="UTU4" s="168"/>
      <c r="UTV4" s="168"/>
      <c r="UTW4" s="168"/>
      <c r="UTX4" s="168"/>
      <c r="UTY4" s="168"/>
      <c r="UTZ4" s="168"/>
      <c r="UUA4" s="168"/>
      <c r="UUB4" s="168"/>
      <c r="UUC4" s="168"/>
      <c r="UUD4" s="168"/>
      <c r="UUE4" s="168"/>
      <c r="UUF4" s="168"/>
      <c r="UUG4" s="168"/>
      <c r="UUH4" s="168"/>
      <c r="UUI4" s="168"/>
      <c r="UUJ4" s="168"/>
      <c r="UUK4" s="168"/>
      <c r="UUL4" s="168"/>
      <c r="UUM4" s="168"/>
      <c r="UUN4" s="168"/>
      <c r="UUO4" s="168"/>
      <c r="UUP4" s="168"/>
      <c r="UUQ4" s="168"/>
      <c r="UUR4" s="168"/>
      <c r="UUS4" s="168"/>
      <c r="UUT4" s="168"/>
      <c r="UUU4" s="168"/>
      <c r="UUV4" s="168"/>
      <c r="UUW4" s="168"/>
      <c r="UUX4" s="168"/>
      <c r="UUY4" s="168"/>
      <c r="UUZ4" s="168"/>
      <c r="UVA4" s="168"/>
      <c r="UVB4" s="168"/>
      <c r="UVC4" s="168"/>
      <c r="UVD4" s="168"/>
      <c r="UVE4" s="168"/>
      <c r="UVF4" s="168"/>
      <c r="UVG4" s="168"/>
      <c r="UVH4" s="168"/>
      <c r="UVI4" s="168"/>
      <c r="UVJ4" s="168"/>
      <c r="UVK4" s="168"/>
      <c r="UVL4" s="168"/>
      <c r="UVM4" s="168"/>
      <c r="UVN4" s="168"/>
      <c r="UVO4" s="168"/>
      <c r="UVP4" s="168"/>
      <c r="UVQ4" s="168"/>
      <c r="UVR4" s="168"/>
      <c r="UVS4" s="168"/>
      <c r="UVT4" s="168"/>
      <c r="UVU4" s="168"/>
      <c r="UVV4" s="168"/>
      <c r="UVW4" s="168"/>
      <c r="UVX4" s="168"/>
      <c r="UVY4" s="168"/>
      <c r="UVZ4" s="168"/>
      <c r="UWA4" s="168"/>
      <c r="UWB4" s="168"/>
      <c r="UWC4" s="168"/>
      <c r="UWD4" s="168"/>
      <c r="UWE4" s="168"/>
      <c r="UWF4" s="168"/>
      <c r="UWG4" s="168"/>
      <c r="UWH4" s="168"/>
      <c r="UWI4" s="168"/>
      <c r="UWJ4" s="168"/>
      <c r="UWK4" s="168"/>
      <c r="UWL4" s="168"/>
      <c r="UWM4" s="168"/>
      <c r="UWN4" s="168"/>
      <c r="UWO4" s="168"/>
      <c r="UWP4" s="168"/>
      <c r="UWQ4" s="168"/>
      <c r="UWR4" s="168"/>
      <c r="UWS4" s="168"/>
      <c r="UWT4" s="168"/>
      <c r="UWU4" s="168"/>
      <c r="UWV4" s="168"/>
      <c r="UWW4" s="168"/>
      <c r="UWX4" s="168"/>
      <c r="UWY4" s="168"/>
      <c r="UWZ4" s="168"/>
      <c r="UXA4" s="168"/>
      <c r="UXB4" s="168"/>
      <c r="UXC4" s="168"/>
      <c r="UXD4" s="168"/>
      <c r="UXE4" s="168"/>
      <c r="UXF4" s="168"/>
      <c r="UXG4" s="168"/>
      <c r="UXH4" s="168"/>
      <c r="UXI4" s="168"/>
      <c r="UXJ4" s="168"/>
      <c r="UXK4" s="168"/>
      <c r="UXL4" s="168"/>
      <c r="UXM4" s="168"/>
      <c r="UXN4" s="168"/>
      <c r="UXO4" s="168"/>
      <c r="UXP4" s="168"/>
      <c r="UXQ4" s="168"/>
      <c r="UXR4" s="168"/>
      <c r="UXS4" s="168"/>
      <c r="UXT4" s="168"/>
      <c r="UXU4" s="168"/>
      <c r="UXV4" s="168"/>
      <c r="UXW4" s="168"/>
      <c r="UXX4" s="168"/>
      <c r="UXY4" s="168"/>
      <c r="UXZ4" s="168"/>
      <c r="UYA4" s="168"/>
      <c r="UYB4" s="168"/>
      <c r="UYC4" s="168"/>
      <c r="UYD4" s="168"/>
      <c r="UYE4" s="168"/>
      <c r="UYF4" s="168"/>
      <c r="UYG4" s="168"/>
      <c r="UYH4" s="168"/>
      <c r="UYI4" s="168"/>
      <c r="UYJ4" s="168"/>
      <c r="UYK4" s="168"/>
      <c r="UYL4" s="168"/>
      <c r="UYM4" s="168"/>
      <c r="UYN4" s="168"/>
      <c r="UYO4" s="168"/>
      <c r="UYP4" s="168"/>
      <c r="UYQ4" s="168"/>
      <c r="UYR4" s="168"/>
      <c r="UYS4" s="168"/>
      <c r="UYT4" s="168"/>
      <c r="UYU4" s="168"/>
      <c r="UYV4" s="168"/>
      <c r="UYW4" s="168"/>
      <c r="UYX4" s="168"/>
      <c r="UYY4" s="168"/>
      <c r="UYZ4" s="168"/>
      <c r="UZA4" s="168"/>
      <c r="UZB4" s="168"/>
      <c r="UZC4" s="168"/>
      <c r="UZD4" s="168"/>
      <c r="UZE4" s="168"/>
      <c r="UZF4" s="168"/>
      <c r="UZG4" s="168"/>
      <c r="UZH4" s="168"/>
      <c r="UZI4" s="168"/>
      <c r="UZJ4" s="168"/>
      <c r="UZK4" s="168"/>
      <c r="UZL4" s="168"/>
      <c r="UZM4" s="168"/>
      <c r="UZN4" s="168"/>
      <c r="UZO4" s="168"/>
      <c r="UZP4" s="168"/>
      <c r="UZQ4" s="168"/>
      <c r="UZR4" s="168"/>
      <c r="UZS4" s="168"/>
      <c r="UZT4" s="168"/>
      <c r="UZU4" s="168"/>
      <c r="UZV4" s="168"/>
      <c r="UZW4" s="168"/>
      <c r="UZX4" s="168"/>
      <c r="UZY4" s="168"/>
      <c r="UZZ4" s="168"/>
      <c r="VAA4" s="168"/>
      <c r="VAB4" s="168"/>
      <c r="VAC4" s="168"/>
      <c r="VAD4" s="168"/>
      <c r="VAE4" s="168"/>
      <c r="VAF4" s="168"/>
      <c r="VAG4" s="168"/>
      <c r="VAH4" s="168"/>
      <c r="VAI4" s="168"/>
      <c r="VAJ4" s="168"/>
      <c r="VAK4" s="168"/>
      <c r="VAL4" s="168"/>
      <c r="VAM4" s="168"/>
      <c r="VAN4" s="168"/>
      <c r="VAO4" s="168"/>
      <c r="VAP4" s="168"/>
      <c r="VAQ4" s="168"/>
      <c r="VAR4" s="168"/>
      <c r="VAS4" s="168"/>
      <c r="VAT4" s="168"/>
      <c r="VAU4" s="168"/>
      <c r="VAV4" s="168"/>
      <c r="VAW4" s="168"/>
      <c r="VAX4" s="168"/>
      <c r="VAY4" s="168"/>
      <c r="VAZ4" s="168"/>
      <c r="VBA4" s="168"/>
      <c r="VBB4" s="168"/>
      <c r="VBC4" s="168"/>
      <c r="VBD4" s="168"/>
      <c r="VBE4" s="168"/>
      <c r="VBF4" s="168"/>
      <c r="VBG4" s="168"/>
      <c r="VBH4" s="168"/>
      <c r="VBI4" s="168"/>
      <c r="VBJ4" s="168"/>
      <c r="VBK4" s="168"/>
      <c r="VBL4" s="168"/>
      <c r="VBM4" s="168"/>
      <c r="VBN4" s="168"/>
      <c r="VBO4" s="168"/>
      <c r="VBP4" s="168"/>
      <c r="VBQ4" s="168"/>
      <c r="VBR4" s="168"/>
      <c r="VBS4" s="168"/>
      <c r="VBT4" s="168"/>
      <c r="VBU4" s="168"/>
      <c r="VBV4" s="168"/>
      <c r="VBW4" s="168"/>
      <c r="VBX4" s="168"/>
      <c r="VBY4" s="168"/>
      <c r="VBZ4" s="168"/>
      <c r="VCA4" s="168"/>
      <c r="VCB4" s="168"/>
      <c r="VCC4" s="168"/>
      <c r="VCD4" s="168"/>
      <c r="VCE4" s="168"/>
      <c r="VCF4" s="168"/>
      <c r="VCG4" s="168"/>
      <c r="VCH4" s="168"/>
      <c r="VCI4" s="168"/>
      <c r="VCJ4" s="168"/>
      <c r="VCK4" s="168"/>
      <c r="VCL4" s="168"/>
      <c r="VCM4" s="168"/>
      <c r="VCN4" s="168"/>
      <c r="VCO4" s="168"/>
      <c r="VCP4" s="168"/>
      <c r="VCQ4" s="168"/>
      <c r="VCR4" s="168"/>
      <c r="VCS4" s="168"/>
      <c r="VCT4" s="168"/>
      <c r="VCU4" s="168"/>
      <c r="VCV4" s="168"/>
      <c r="VCW4" s="168"/>
      <c r="VCX4" s="168"/>
      <c r="VCY4" s="168"/>
      <c r="VCZ4" s="168"/>
      <c r="VDA4" s="168"/>
      <c r="VDB4" s="168"/>
      <c r="VDC4" s="168"/>
      <c r="VDD4" s="168"/>
      <c r="VDE4" s="168"/>
      <c r="VDF4" s="168"/>
      <c r="VDG4" s="168"/>
      <c r="VDH4" s="168"/>
      <c r="VDI4" s="168"/>
      <c r="VDJ4" s="168"/>
      <c r="VDK4" s="168"/>
      <c r="VDL4" s="168"/>
      <c r="VDM4" s="168"/>
      <c r="VDN4" s="168"/>
      <c r="VDO4" s="168"/>
      <c r="VDP4" s="168"/>
      <c r="VDQ4" s="168"/>
      <c r="VDR4" s="168"/>
      <c r="VDS4" s="168"/>
      <c r="VDT4" s="168"/>
      <c r="VDU4" s="168"/>
      <c r="VDV4" s="168"/>
      <c r="VDW4" s="168"/>
      <c r="VDX4" s="168"/>
      <c r="VDY4" s="168"/>
      <c r="VDZ4" s="168"/>
      <c r="VEA4" s="168"/>
      <c r="VEB4" s="168"/>
      <c r="VEC4" s="168"/>
      <c r="VED4" s="168"/>
      <c r="VEE4" s="168"/>
      <c r="VEF4" s="168"/>
      <c r="VEG4" s="168"/>
      <c r="VEH4" s="168"/>
      <c r="VEI4" s="168"/>
      <c r="VEJ4" s="168"/>
      <c r="VEK4" s="168"/>
      <c r="VEL4" s="168"/>
      <c r="VEM4" s="168"/>
      <c r="VEN4" s="168"/>
      <c r="VEO4" s="168"/>
      <c r="VEP4" s="168"/>
      <c r="VEQ4" s="168"/>
      <c r="VER4" s="168"/>
      <c r="VES4" s="168"/>
      <c r="VET4" s="168"/>
      <c r="VEU4" s="168"/>
      <c r="VEV4" s="168"/>
      <c r="VEW4" s="168"/>
      <c r="VEX4" s="168"/>
      <c r="VEY4" s="168"/>
      <c r="VEZ4" s="168"/>
      <c r="VFA4" s="168"/>
      <c r="VFB4" s="168"/>
      <c r="VFC4" s="168"/>
      <c r="VFD4" s="168"/>
      <c r="VFE4" s="168"/>
      <c r="VFF4" s="168"/>
      <c r="VFG4" s="168"/>
      <c r="VFH4" s="168"/>
      <c r="VFI4" s="168"/>
      <c r="VFJ4" s="168"/>
      <c r="VFK4" s="168"/>
      <c r="VFL4" s="168"/>
      <c r="VFM4" s="168"/>
      <c r="VFN4" s="168"/>
      <c r="VFO4" s="168"/>
      <c r="VFP4" s="168"/>
      <c r="VFQ4" s="168"/>
      <c r="VFR4" s="168"/>
      <c r="VFS4" s="168"/>
      <c r="VFT4" s="168"/>
      <c r="VFU4" s="168"/>
      <c r="VFV4" s="168"/>
      <c r="VFW4" s="168"/>
      <c r="VFX4" s="168"/>
      <c r="VFY4" s="168"/>
      <c r="VFZ4" s="168"/>
      <c r="VGA4" s="168"/>
      <c r="VGB4" s="168"/>
      <c r="VGC4" s="168"/>
      <c r="VGD4" s="168"/>
      <c r="VGE4" s="168"/>
      <c r="VGF4" s="168"/>
      <c r="VGG4" s="168"/>
      <c r="VGH4" s="168"/>
      <c r="VGI4" s="168"/>
      <c r="VGJ4" s="168"/>
      <c r="VGK4" s="168"/>
      <c r="VGL4" s="168"/>
      <c r="VGM4" s="168"/>
      <c r="VGN4" s="168"/>
      <c r="VGO4" s="168"/>
      <c r="VGP4" s="168"/>
      <c r="VGQ4" s="168"/>
      <c r="VGR4" s="168"/>
      <c r="VGS4" s="168"/>
      <c r="VGT4" s="168"/>
      <c r="VGU4" s="168"/>
      <c r="VGV4" s="168"/>
      <c r="VGW4" s="168"/>
      <c r="VGX4" s="168"/>
      <c r="VGY4" s="168"/>
      <c r="VGZ4" s="168"/>
      <c r="VHA4" s="168"/>
      <c r="VHB4" s="168"/>
      <c r="VHC4" s="168"/>
      <c r="VHD4" s="168"/>
      <c r="VHE4" s="168"/>
      <c r="VHF4" s="168"/>
      <c r="VHG4" s="168"/>
      <c r="VHH4" s="168"/>
      <c r="VHI4" s="168"/>
      <c r="VHJ4" s="168"/>
      <c r="VHK4" s="168"/>
      <c r="VHL4" s="168"/>
      <c r="VHM4" s="168"/>
      <c r="VHN4" s="168"/>
      <c r="VHO4" s="168"/>
      <c r="VHP4" s="168"/>
      <c r="VHQ4" s="168"/>
      <c r="VHR4" s="168"/>
      <c r="VHS4" s="168"/>
      <c r="VHT4" s="168"/>
      <c r="VHU4" s="168"/>
      <c r="VHV4" s="168"/>
      <c r="VHW4" s="168"/>
      <c r="VHX4" s="168"/>
      <c r="VHY4" s="168"/>
      <c r="VHZ4" s="168"/>
      <c r="VIA4" s="168"/>
      <c r="VIB4" s="168"/>
      <c r="VIC4" s="168"/>
      <c r="VID4" s="168"/>
      <c r="VIE4" s="168"/>
      <c r="VIF4" s="168"/>
      <c r="VIG4" s="168"/>
      <c r="VIH4" s="168"/>
      <c r="VII4" s="168"/>
      <c r="VIJ4" s="168"/>
      <c r="VIK4" s="168"/>
      <c r="VIL4" s="168"/>
      <c r="VIM4" s="168"/>
      <c r="VIN4" s="168"/>
      <c r="VIO4" s="168"/>
      <c r="VIP4" s="168"/>
      <c r="VIQ4" s="168"/>
      <c r="VIR4" s="168"/>
      <c r="VIS4" s="168"/>
      <c r="VIT4" s="168"/>
      <c r="VIU4" s="168"/>
      <c r="VIV4" s="168"/>
      <c r="VIW4" s="168"/>
      <c r="VIX4" s="168"/>
      <c r="VIY4" s="168"/>
      <c r="VIZ4" s="168"/>
      <c r="VJA4" s="168"/>
      <c r="VJB4" s="168"/>
      <c r="VJC4" s="168"/>
      <c r="VJD4" s="168"/>
      <c r="VJE4" s="168"/>
      <c r="VJF4" s="168"/>
      <c r="VJG4" s="168"/>
      <c r="VJH4" s="168"/>
      <c r="VJI4" s="168"/>
      <c r="VJJ4" s="168"/>
      <c r="VJK4" s="168"/>
      <c r="VJL4" s="168"/>
      <c r="VJM4" s="168"/>
      <c r="VJN4" s="168"/>
      <c r="VJO4" s="168"/>
      <c r="VJP4" s="168"/>
      <c r="VJQ4" s="168"/>
      <c r="VJR4" s="168"/>
      <c r="VJS4" s="168"/>
      <c r="VJT4" s="168"/>
      <c r="VJU4" s="168"/>
      <c r="VJV4" s="168"/>
      <c r="VJW4" s="168"/>
      <c r="VJX4" s="168"/>
      <c r="VJY4" s="168"/>
      <c r="VJZ4" s="168"/>
      <c r="VKA4" s="168"/>
      <c r="VKB4" s="168"/>
      <c r="VKC4" s="168"/>
      <c r="VKD4" s="168"/>
      <c r="VKE4" s="168"/>
      <c r="VKF4" s="168"/>
      <c r="VKG4" s="168"/>
      <c r="VKH4" s="168"/>
      <c r="VKI4" s="168"/>
      <c r="VKJ4" s="168"/>
      <c r="VKK4" s="168"/>
      <c r="VKL4" s="168"/>
      <c r="VKM4" s="168"/>
      <c r="VKN4" s="168"/>
      <c r="VKO4" s="168"/>
      <c r="VKP4" s="168"/>
      <c r="VKQ4" s="168"/>
      <c r="VKR4" s="168"/>
      <c r="VKS4" s="168"/>
      <c r="VKT4" s="168"/>
      <c r="VKU4" s="168"/>
      <c r="VKV4" s="168"/>
      <c r="VKW4" s="168"/>
      <c r="VKX4" s="168"/>
      <c r="VKY4" s="168"/>
      <c r="VKZ4" s="168"/>
      <c r="VLA4" s="168"/>
      <c r="VLB4" s="168"/>
      <c r="VLC4" s="168"/>
      <c r="VLD4" s="168"/>
      <c r="VLE4" s="168"/>
      <c r="VLF4" s="168"/>
      <c r="VLG4" s="168"/>
      <c r="VLH4" s="168"/>
      <c r="VLI4" s="168"/>
      <c r="VLJ4" s="168"/>
      <c r="VLK4" s="168"/>
      <c r="VLL4" s="168"/>
      <c r="VLM4" s="168"/>
      <c r="VLN4" s="168"/>
      <c r="VLO4" s="168"/>
      <c r="VLP4" s="168"/>
      <c r="VLQ4" s="168"/>
      <c r="VLR4" s="168"/>
      <c r="VLS4" s="168"/>
      <c r="VLT4" s="168"/>
      <c r="VLU4" s="168"/>
      <c r="VLV4" s="168"/>
      <c r="VLW4" s="168"/>
      <c r="VLX4" s="168"/>
      <c r="VLY4" s="168"/>
      <c r="VLZ4" s="168"/>
      <c r="VMA4" s="168"/>
      <c r="VMB4" s="168"/>
      <c r="VMC4" s="168"/>
      <c r="VMD4" s="168"/>
      <c r="VME4" s="168"/>
      <c r="VMF4" s="168"/>
      <c r="VMG4" s="168"/>
      <c r="VMH4" s="168"/>
      <c r="VMI4" s="168"/>
      <c r="VMJ4" s="168"/>
      <c r="VMK4" s="168"/>
      <c r="VML4" s="168"/>
      <c r="VMM4" s="168"/>
      <c r="VMN4" s="168"/>
      <c r="VMO4" s="168"/>
      <c r="VMP4" s="168"/>
      <c r="VMQ4" s="168"/>
      <c r="VMR4" s="168"/>
      <c r="VMS4" s="168"/>
      <c r="VMT4" s="168"/>
      <c r="VMU4" s="168"/>
      <c r="VMV4" s="168"/>
      <c r="VMW4" s="168"/>
      <c r="VMX4" s="168"/>
      <c r="VMY4" s="168"/>
      <c r="VMZ4" s="168"/>
      <c r="VNA4" s="168"/>
      <c r="VNB4" s="168"/>
      <c r="VNC4" s="168"/>
      <c r="VND4" s="168"/>
      <c r="VNE4" s="168"/>
      <c r="VNF4" s="168"/>
      <c r="VNG4" s="168"/>
      <c r="VNH4" s="168"/>
      <c r="VNI4" s="168"/>
      <c r="VNJ4" s="168"/>
      <c r="VNK4" s="168"/>
      <c r="VNL4" s="168"/>
      <c r="VNM4" s="168"/>
      <c r="VNN4" s="168"/>
      <c r="VNO4" s="168"/>
      <c r="VNP4" s="168"/>
      <c r="VNQ4" s="168"/>
      <c r="VNR4" s="168"/>
      <c r="VNS4" s="168"/>
      <c r="VNT4" s="168"/>
      <c r="VNU4" s="168"/>
      <c r="VNV4" s="168"/>
      <c r="VNW4" s="168"/>
      <c r="VNX4" s="168"/>
      <c r="VNY4" s="168"/>
      <c r="VNZ4" s="168"/>
      <c r="VOA4" s="168"/>
      <c r="VOB4" s="168"/>
      <c r="VOC4" s="168"/>
      <c r="VOD4" s="168"/>
      <c r="VOE4" s="168"/>
      <c r="VOF4" s="168"/>
      <c r="VOG4" s="168"/>
      <c r="VOH4" s="168"/>
      <c r="VOI4" s="168"/>
      <c r="VOJ4" s="168"/>
      <c r="VOK4" s="168"/>
      <c r="VOL4" s="168"/>
      <c r="VOM4" s="168"/>
      <c r="VON4" s="168"/>
      <c r="VOO4" s="168"/>
      <c r="VOP4" s="168"/>
      <c r="VOQ4" s="168"/>
      <c r="VOR4" s="168"/>
      <c r="VOS4" s="168"/>
      <c r="VOT4" s="168"/>
      <c r="VOU4" s="168"/>
      <c r="VOV4" s="168"/>
      <c r="VOW4" s="168"/>
      <c r="VOX4" s="168"/>
      <c r="VOY4" s="168"/>
      <c r="VOZ4" s="168"/>
      <c r="VPA4" s="168"/>
      <c r="VPB4" s="168"/>
      <c r="VPC4" s="168"/>
      <c r="VPD4" s="168"/>
      <c r="VPE4" s="168"/>
      <c r="VPF4" s="168"/>
      <c r="VPG4" s="168"/>
      <c r="VPH4" s="168"/>
      <c r="VPI4" s="168"/>
      <c r="VPJ4" s="168"/>
      <c r="VPK4" s="168"/>
      <c r="VPL4" s="168"/>
      <c r="VPM4" s="168"/>
      <c r="VPN4" s="168"/>
      <c r="VPO4" s="168"/>
      <c r="VPP4" s="168"/>
      <c r="VPQ4" s="168"/>
      <c r="VPR4" s="168"/>
      <c r="VPS4" s="168"/>
      <c r="VPT4" s="168"/>
      <c r="VPU4" s="168"/>
      <c r="VPV4" s="168"/>
      <c r="VPW4" s="168"/>
      <c r="VPX4" s="168"/>
      <c r="VPY4" s="168"/>
      <c r="VPZ4" s="168"/>
      <c r="VQA4" s="168"/>
      <c r="VQB4" s="168"/>
      <c r="VQC4" s="168"/>
      <c r="VQD4" s="168"/>
      <c r="VQE4" s="168"/>
      <c r="VQF4" s="168"/>
      <c r="VQG4" s="168"/>
      <c r="VQH4" s="168"/>
      <c r="VQI4" s="168"/>
      <c r="VQJ4" s="168"/>
      <c r="VQK4" s="168"/>
      <c r="VQL4" s="168"/>
      <c r="VQM4" s="168"/>
      <c r="VQN4" s="168"/>
      <c r="VQO4" s="168"/>
      <c r="VQP4" s="168"/>
      <c r="VQQ4" s="168"/>
      <c r="VQR4" s="168"/>
      <c r="VQS4" s="168"/>
      <c r="VQT4" s="168"/>
      <c r="VQU4" s="168"/>
      <c r="VQV4" s="168"/>
      <c r="VQW4" s="168"/>
      <c r="VQX4" s="168"/>
      <c r="VQY4" s="168"/>
      <c r="VQZ4" s="168"/>
      <c r="VRA4" s="168"/>
      <c r="VRB4" s="168"/>
      <c r="VRC4" s="168"/>
      <c r="VRD4" s="168"/>
      <c r="VRE4" s="168"/>
      <c r="VRF4" s="168"/>
      <c r="VRG4" s="168"/>
      <c r="VRH4" s="168"/>
      <c r="VRI4" s="168"/>
      <c r="VRJ4" s="168"/>
      <c r="VRK4" s="168"/>
      <c r="VRL4" s="168"/>
      <c r="VRM4" s="168"/>
      <c r="VRN4" s="168"/>
      <c r="VRO4" s="168"/>
      <c r="VRP4" s="168"/>
      <c r="VRQ4" s="168"/>
      <c r="VRR4" s="168"/>
      <c r="VRS4" s="168"/>
      <c r="VRT4" s="168"/>
      <c r="VRU4" s="168"/>
      <c r="VRV4" s="168"/>
      <c r="VRW4" s="168"/>
      <c r="VRX4" s="168"/>
      <c r="VRY4" s="168"/>
      <c r="VRZ4" s="168"/>
      <c r="VSA4" s="168"/>
      <c r="VSB4" s="168"/>
      <c r="VSC4" s="168"/>
      <c r="VSD4" s="168"/>
      <c r="VSE4" s="168"/>
      <c r="VSF4" s="168"/>
      <c r="VSG4" s="168"/>
      <c r="VSH4" s="168"/>
      <c r="VSI4" s="168"/>
      <c r="VSJ4" s="168"/>
      <c r="VSK4" s="168"/>
      <c r="VSL4" s="168"/>
      <c r="VSM4" s="168"/>
      <c r="VSN4" s="168"/>
      <c r="VSO4" s="168"/>
      <c r="VSP4" s="168"/>
      <c r="VSQ4" s="168"/>
      <c r="VSR4" s="168"/>
      <c r="VSS4" s="168"/>
      <c r="VST4" s="168"/>
      <c r="VSU4" s="168"/>
      <c r="VSV4" s="168"/>
      <c r="VSW4" s="168"/>
      <c r="VSX4" s="168"/>
      <c r="VSY4" s="168"/>
      <c r="VSZ4" s="168"/>
      <c r="VTA4" s="168"/>
      <c r="VTB4" s="168"/>
      <c r="VTC4" s="168"/>
      <c r="VTD4" s="168"/>
      <c r="VTE4" s="168"/>
      <c r="VTF4" s="168"/>
      <c r="VTG4" s="168"/>
      <c r="VTH4" s="168"/>
      <c r="VTI4" s="168"/>
      <c r="VTJ4" s="168"/>
      <c r="VTK4" s="168"/>
      <c r="VTL4" s="168"/>
      <c r="VTM4" s="168"/>
      <c r="VTN4" s="168"/>
      <c r="VTO4" s="168"/>
      <c r="VTP4" s="168"/>
      <c r="VTQ4" s="168"/>
      <c r="VTR4" s="168"/>
      <c r="VTS4" s="168"/>
      <c r="VTT4" s="168"/>
      <c r="VTU4" s="168"/>
      <c r="VTV4" s="168"/>
      <c r="VTW4" s="168"/>
      <c r="VTX4" s="168"/>
      <c r="VTY4" s="168"/>
      <c r="VTZ4" s="168"/>
      <c r="VUA4" s="168"/>
      <c r="VUB4" s="168"/>
      <c r="VUC4" s="168"/>
      <c r="VUD4" s="168"/>
      <c r="VUE4" s="168"/>
      <c r="VUF4" s="168"/>
      <c r="VUG4" s="168"/>
      <c r="VUH4" s="168"/>
      <c r="VUI4" s="168"/>
      <c r="VUJ4" s="168"/>
      <c r="VUK4" s="168"/>
      <c r="VUL4" s="168"/>
      <c r="VUM4" s="168"/>
      <c r="VUN4" s="168"/>
      <c r="VUO4" s="168"/>
      <c r="VUP4" s="168"/>
      <c r="VUQ4" s="168"/>
      <c r="VUR4" s="168"/>
      <c r="VUS4" s="168"/>
      <c r="VUT4" s="168"/>
      <c r="VUU4" s="168"/>
      <c r="VUV4" s="168"/>
      <c r="VUW4" s="168"/>
      <c r="VUX4" s="168"/>
      <c r="VUY4" s="168"/>
      <c r="VUZ4" s="168"/>
      <c r="VVA4" s="168"/>
      <c r="VVB4" s="168"/>
      <c r="VVC4" s="168"/>
      <c r="VVD4" s="168"/>
      <c r="VVE4" s="168"/>
      <c r="VVF4" s="168"/>
      <c r="VVG4" s="168"/>
      <c r="VVH4" s="168"/>
      <c r="VVI4" s="168"/>
      <c r="VVJ4" s="168"/>
      <c r="VVK4" s="168"/>
      <c r="VVL4" s="168"/>
      <c r="VVM4" s="168"/>
      <c r="VVN4" s="168"/>
      <c r="VVO4" s="168"/>
      <c r="VVP4" s="168"/>
      <c r="VVQ4" s="168"/>
      <c r="VVR4" s="168"/>
      <c r="VVS4" s="168"/>
      <c r="VVT4" s="168"/>
      <c r="VVU4" s="168"/>
      <c r="VVV4" s="168"/>
      <c r="VVW4" s="168"/>
      <c r="VVX4" s="168"/>
      <c r="VVY4" s="168"/>
      <c r="VVZ4" s="168"/>
      <c r="VWA4" s="168"/>
      <c r="VWB4" s="168"/>
      <c r="VWC4" s="168"/>
      <c r="VWD4" s="168"/>
      <c r="VWE4" s="168"/>
      <c r="VWF4" s="168"/>
      <c r="VWG4" s="168"/>
      <c r="VWH4" s="168"/>
      <c r="VWI4" s="168"/>
      <c r="VWJ4" s="168"/>
      <c r="VWK4" s="168"/>
      <c r="VWL4" s="168"/>
      <c r="VWM4" s="168"/>
      <c r="VWN4" s="168"/>
      <c r="VWO4" s="168"/>
      <c r="VWP4" s="168"/>
      <c r="VWQ4" s="168"/>
      <c r="VWR4" s="168"/>
      <c r="VWS4" s="168"/>
      <c r="VWT4" s="168"/>
      <c r="VWU4" s="168"/>
      <c r="VWV4" s="168"/>
      <c r="VWW4" s="168"/>
      <c r="VWX4" s="168"/>
      <c r="VWY4" s="168"/>
      <c r="VWZ4" s="168"/>
      <c r="VXA4" s="168"/>
      <c r="VXB4" s="168"/>
      <c r="VXC4" s="168"/>
      <c r="VXD4" s="168"/>
      <c r="VXE4" s="168"/>
      <c r="VXF4" s="168"/>
      <c r="VXG4" s="168"/>
      <c r="VXH4" s="168"/>
      <c r="VXI4" s="168"/>
      <c r="VXJ4" s="168"/>
      <c r="VXK4" s="168"/>
      <c r="VXL4" s="168"/>
      <c r="VXM4" s="168"/>
      <c r="VXN4" s="168"/>
      <c r="VXO4" s="168"/>
      <c r="VXP4" s="168"/>
      <c r="VXQ4" s="168"/>
      <c r="VXR4" s="168"/>
      <c r="VXS4" s="168"/>
      <c r="VXT4" s="168"/>
      <c r="VXU4" s="168"/>
      <c r="VXV4" s="168"/>
      <c r="VXW4" s="168"/>
      <c r="VXX4" s="168"/>
      <c r="VXY4" s="168"/>
      <c r="VXZ4" s="168"/>
      <c r="VYA4" s="168"/>
      <c r="VYB4" s="168"/>
      <c r="VYC4" s="168"/>
      <c r="VYD4" s="168"/>
      <c r="VYE4" s="168"/>
      <c r="VYF4" s="168"/>
      <c r="VYG4" s="168"/>
      <c r="VYH4" s="168"/>
      <c r="VYI4" s="168"/>
      <c r="VYJ4" s="168"/>
      <c r="VYK4" s="168"/>
      <c r="VYL4" s="168"/>
      <c r="VYM4" s="168"/>
      <c r="VYN4" s="168"/>
      <c r="VYO4" s="168"/>
      <c r="VYP4" s="168"/>
      <c r="VYQ4" s="168"/>
      <c r="VYR4" s="168"/>
      <c r="VYS4" s="168"/>
      <c r="VYT4" s="168"/>
      <c r="VYU4" s="168"/>
      <c r="VYV4" s="168"/>
      <c r="VYW4" s="168"/>
      <c r="VYX4" s="168"/>
      <c r="VYY4" s="168"/>
      <c r="VYZ4" s="168"/>
      <c r="VZA4" s="168"/>
      <c r="VZB4" s="168"/>
      <c r="VZC4" s="168"/>
      <c r="VZD4" s="168"/>
      <c r="VZE4" s="168"/>
      <c r="VZF4" s="168"/>
      <c r="VZG4" s="168"/>
      <c r="VZH4" s="168"/>
      <c r="VZI4" s="168"/>
      <c r="VZJ4" s="168"/>
      <c r="VZK4" s="168"/>
      <c r="VZL4" s="168"/>
      <c r="VZM4" s="168"/>
      <c r="VZN4" s="168"/>
      <c r="VZO4" s="168"/>
      <c r="VZP4" s="168"/>
      <c r="VZQ4" s="168"/>
      <c r="VZR4" s="168"/>
      <c r="VZS4" s="168"/>
      <c r="VZT4" s="168"/>
      <c r="VZU4" s="168"/>
      <c r="VZV4" s="168"/>
      <c r="VZW4" s="168"/>
      <c r="VZX4" s="168"/>
      <c r="VZY4" s="168"/>
      <c r="VZZ4" s="168"/>
      <c r="WAA4" s="168"/>
      <c r="WAB4" s="168"/>
      <c r="WAC4" s="168"/>
      <c r="WAD4" s="168"/>
      <c r="WAE4" s="168"/>
      <c r="WAF4" s="168"/>
      <c r="WAG4" s="168"/>
      <c r="WAH4" s="168"/>
      <c r="WAI4" s="168"/>
      <c r="WAJ4" s="168"/>
      <c r="WAK4" s="168"/>
      <c r="WAL4" s="168"/>
      <c r="WAM4" s="168"/>
      <c r="WAN4" s="168"/>
      <c r="WAO4" s="168"/>
      <c r="WAP4" s="168"/>
      <c r="WAQ4" s="168"/>
      <c r="WAR4" s="168"/>
      <c r="WAS4" s="168"/>
      <c r="WAT4" s="168"/>
      <c r="WAU4" s="168"/>
      <c r="WAV4" s="168"/>
      <c r="WAW4" s="168"/>
      <c r="WAX4" s="168"/>
      <c r="WAY4" s="168"/>
      <c r="WAZ4" s="168"/>
      <c r="WBA4" s="168"/>
      <c r="WBB4" s="168"/>
      <c r="WBC4" s="168"/>
      <c r="WBD4" s="168"/>
      <c r="WBE4" s="168"/>
      <c r="WBF4" s="168"/>
      <c r="WBG4" s="168"/>
      <c r="WBH4" s="168"/>
      <c r="WBI4" s="168"/>
      <c r="WBJ4" s="168"/>
      <c r="WBK4" s="168"/>
      <c r="WBL4" s="168"/>
      <c r="WBM4" s="168"/>
      <c r="WBN4" s="168"/>
      <c r="WBO4" s="168"/>
      <c r="WBP4" s="168"/>
      <c r="WBQ4" s="168"/>
      <c r="WBR4" s="168"/>
      <c r="WBS4" s="168"/>
      <c r="WBT4" s="168"/>
      <c r="WBU4" s="168"/>
      <c r="WBV4" s="168"/>
      <c r="WBW4" s="168"/>
      <c r="WBX4" s="168"/>
      <c r="WBY4" s="168"/>
      <c r="WBZ4" s="168"/>
      <c r="WCA4" s="168"/>
      <c r="WCB4" s="168"/>
      <c r="WCC4" s="168"/>
      <c r="WCD4" s="168"/>
      <c r="WCE4" s="168"/>
      <c r="WCF4" s="168"/>
      <c r="WCG4" s="168"/>
      <c r="WCH4" s="168"/>
      <c r="WCI4" s="168"/>
      <c r="WCJ4" s="168"/>
      <c r="WCK4" s="168"/>
      <c r="WCL4" s="168"/>
      <c r="WCM4" s="168"/>
      <c r="WCN4" s="168"/>
      <c r="WCO4" s="168"/>
      <c r="WCP4" s="168"/>
      <c r="WCQ4" s="168"/>
      <c r="WCR4" s="168"/>
      <c r="WCS4" s="168"/>
      <c r="WCT4" s="168"/>
      <c r="WCU4" s="168"/>
      <c r="WCV4" s="168"/>
      <c r="WCW4" s="168"/>
      <c r="WCX4" s="168"/>
      <c r="WCY4" s="168"/>
      <c r="WCZ4" s="168"/>
      <c r="WDA4" s="168"/>
      <c r="WDB4" s="168"/>
      <c r="WDC4" s="168"/>
      <c r="WDD4" s="168"/>
      <c r="WDE4" s="168"/>
      <c r="WDF4" s="168"/>
      <c r="WDG4" s="168"/>
      <c r="WDH4" s="168"/>
      <c r="WDI4" s="168"/>
      <c r="WDJ4" s="168"/>
      <c r="WDK4" s="168"/>
      <c r="WDL4" s="168"/>
      <c r="WDM4" s="168"/>
      <c r="WDN4" s="168"/>
      <c r="WDO4" s="168"/>
      <c r="WDP4" s="168"/>
      <c r="WDQ4" s="168"/>
      <c r="WDR4" s="168"/>
      <c r="WDS4" s="168"/>
      <c r="WDT4" s="168"/>
      <c r="WDU4" s="168"/>
      <c r="WDV4" s="168"/>
      <c r="WDW4" s="168"/>
      <c r="WDX4" s="168"/>
      <c r="WDY4" s="168"/>
      <c r="WDZ4" s="168"/>
      <c r="WEA4" s="168"/>
      <c r="WEB4" s="168"/>
      <c r="WEC4" s="168"/>
      <c r="WED4" s="168"/>
      <c r="WEE4" s="168"/>
      <c r="WEF4" s="168"/>
      <c r="WEG4" s="168"/>
      <c r="WEH4" s="168"/>
      <c r="WEI4" s="168"/>
      <c r="WEJ4" s="168"/>
      <c r="WEK4" s="168"/>
      <c r="WEL4" s="168"/>
      <c r="WEM4" s="168"/>
      <c r="WEN4" s="168"/>
      <c r="WEO4" s="168"/>
      <c r="WEP4" s="168"/>
      <c r="WEQ4" s="168"/>
      <c r="WER4" s="168"/>
      <c r="WES4" s="168"/>
      <c r="WET4" s="168"/>
      <c r="WEU4" s="168"/>
      <c r="WEV4" s="168"/>
      <c r="WEW4" s="168"/>
      <c r="WEX4" s="168"/>
      <c r="WEY4" s="168"/>
      <c r="WEZ4" s="168"/>
      <c r="WFA4" s="168"/>
      <c r="WFB4" s="168"/>
      <c r="WFC4" s="168"/>
      <c r="WFD4" s="168"/>
      <c r="WFE4" s="168"/>
      <c r="WFF4" s="168"/>
      <c r="WFG4" s="168"/>
      <c r="WFH4" s="168"/>
      <c r="WFI4" s="168"/>
      <c r="WFJ4" s="168"/>
      <c r="WFK4" s="168"/>
      <c r="WFL4" s="168"/>
      <c r="WFM4" s="168"/>
      <c r="WFN4" s="168"/>
      <c r="WFO4" s="168"/>
      <c r="WFP4" s="168"/>
      <c r="WFQ4" s="168"/>
      <c r="WFR4" s="168"/>
      <c r="WFS4" s="168"/>
      <c r="WFT4" s="168"/>
      <c r="WFU4" s="168"/>
      <c r="WFV4" s="168"/>
      <c r="WFW4" s="168"/>
      <c r="WFX4" s="168"/>
      <c r="WFY4" s="168"/>
      <c r="WFZ4" s="168"/>
      <c r="WGA4" s="168"/>
      <c r="WGB4" s="168"/>
      <c r="WGC4" s="168"/>
      <c r="WGD4" s="168"/>
      <c r="WGE4" s="168"/>
      <c r="WGF4" s="168"/>
      <c r="WGG4" s="168"/>
      <c r="WGH4" s="168"/>
      <c r="WGI4" s="168"/>
      <c r="WGJ4" s="168"/>
      <c r="WGK4" s="168"/>
      <c r="WGL4" s="168"/>
      <c r="WGM4" s="168"/>
      <c r="WGN4" s="168"/>
      <c r="WGO4" s="168"/>
      <c r="WGP4" s="168"/>
      <c r="WGQ4" s="168"/>
      <c r="WGR4" s="168"/>
      <c r="WGS4" s="168"/>
      <c r="WGT4" s="168"/>
      <c r="WGU4" s="168"/>
      <c r="WGV4" s="168"/>
      <c r="WGW4" s="168"/>
      <c r="WGX4" s="168"/>
      <c r="WGY4" s="168"/>
      <c r="WGZ4" s="168"/>
      <c r="WHA4" s="168"/>
      <c r="WHB4" s="168"/>
      <c r="WHC4" s="168"/>
      <c r="WHD4" s="168"/>
      <c r="WHE4" s="168"/>
      <c r="WHF4" s="168"/>
      <c r="WHG4" s="168"/>
      <c r="WHH4" s="168"/>
      <c r="WHI4" s="168"/>
      <c r="WHJ4" s="168"/>
      <c r="WHK4" s="168"/>
      <c r="WHL4" s="168"/>
      <c r="WHM4" s="168"/>
      <c r="WHN4" s="168"/>
      <c r="WHO4" s="168"/>
      <c r="WHP4" s="168"/>
      <c r="WHQ4" s="168"/>
      <c r="WHR4" s="168"/>
      <c r="WHS4" s="168"/>
      <c r="WHT4" s="168"/>
      <c r="WHU4" s="168"/>
      <c r="WHV4" s="168"/>
      <c r="WHW4" s="168"/>
      <c r="WHX4" s="168"/>
      <c r="WHY4" s="168"/>
      <c r="WHZ4" s="168"/>
      <c r="WIA4" s="168"/>
      <c r="WIB4" s="168"/>
      <c r="WIC4" s="168"/>
      <c r="WID4" s="168"/>
      <c r="WIE4" s="168"/>
      <c r="WIF4" s="168"/>
      <c r="WIG4" s="168"/>
      <c r="WIH4" s="168"/>
      <c r="WII4" s="168"/>
      <c r="WIJ4" s="168"/>
      <c r="WIK4" s="168"/>
      <c r="WIL4" s="168"/>
      <c r="WIM4" s="168"/>
      <c r="WIN4" s="168"/>
      <c r="WIO4" s="168"/>
      <c r="WIP4" s="168"/>
      <c r="WIQ4" s="168"/>
      <c r="WIR4" s="168"/>
      <c r="WIS4" s="168"/>
      <c r="WIT4" s="168"/>
      <c r="WIU4" s="168"/>
      <c r="WIV4" s="168"/>
      <c r="WIW4" s="168"/>
      <c r="WIX4" s="168"/>
      <c r="WIY4" s="168"/>
      <c r="WIZ4" s="168"/>
      <c r="WJA4" s="168"/>
      <c r="WJB4" s="168"/>
      <c r="WJC4" s="168"/>
      <c r="WJD4" s="168"/>
      <c r="WJE4" s="168"/>
      <c r="WJF4" s="168"/>
      <c r="WJG4" s="168"/>
      <c r="WJH4" s="168"/>
      <c r="WJI4" s="168"/>
      <c r="WJJ4" s="168"/>
      <c r="WJK4" s="168"/>
      <c r="WJL4" s="168"/>
      <c r="WJM4" s="168"/>
      <c r="WJN4" s="168"/>
      <c r="WJO4" s="168"/>
      <c r="WJP4" s="168"/>
      <c r="WJQ4" s="168"/>
      <c r="WJR4" s="168"/>
      <c r="WJS4" s="168"/>
      <c r="WJT4" s="168"/>
      <c r="WJU4" s="168"/>
      <c r="WJV4" s="168"/>
      <c r="WJW4" s="168"/>
      <c r="WJX4" s="168"/>
      <c r="WJY4" s="168"/>
      <c r="WJZ4" s="168"/>
      <c r="WKA4" s="168"/>
      <c r="WKB4" s="168"/>
      <c r="WKC4" s="168"/>
      <c r="WKD4" s="168"/>
      <c r="WKE4" s="168"/>
      <c r="WKF4" s="168"/>
      <c r="WKG4" s="168"/>
      <c r="WKH4" s="168"/>
      <c r="WKI4" s="168"/>
      <c r="WKJ4" s="168"/>
      <c r="WKK4" s="168"/>
      <c r="WKL4" s="168"/>
      <c r="WKM4" s="168"/>
      <c r="WKN4" s="168"/>
      <c r="WKO4" s="168"/>
      <c r="WKP4" s="168"/>
      <c r="WKQ4" s="168"/>
      <c r="WKR4" s="168"/>
      <c r="WKS4" s="168"/>
      <c r="WKT4" s="168"/>
      <c r="WKU4" s="168"/>
      <c r="WKV4" s="168"/>
      <c r="WKW4" s="168"/>
      <c r="WKX4" s="168"/>
      <c r="WKY4" s="168"/>
      <c r="WKZ4" s="168"/>
      <c r="WLA4" s="168"/>
      <c r="WLB4" s="168"/>
      <c r="WLC4" s="168"/>
      <c r="WLD4" s="168"/>
      <c r="WLE4" s="168"/>
      <c r="WLF4" s="168"/>
      <c r="WLG4" s="168"/>
      <c r="WLH4" s="168"/>
      <c r="WLI4" s="168"/>
      <c r="WLJ4" s="168"/>
      <c r="WLK4" s="168"/>
      <c r="WLL4" s="168"/>
      <c r="WLM4" s="168"/>
      <c r="WLN4" s="168"/>
      <c r="WLO4" s="168"/>
      <c r="WLP4" s="168"/>
      <c r="WLQ4" s="168"/>
      <c r="WLR4" s="168"/>
      <c r="WLS4" s="168"/>
      <c r="WLT4" s="168"/>
      <c r="WLU4" s="168"/>
      <c r="WLV4" s="168"/>
      <c r="WLW4" s="168"/>
      <c r="WLX4" s="168"/>
      <c r="WLY4" s="168"/>
      <c r="WLZ4" s="168"/>
      <c r="WMA4" s="168"/>
      <c r="WMB4" s="168"/>
      <c r="WMC4" s="168"/>
      <c r="WMD4" s="168"/>
      <c r="WME4" s="168"/>
      <c r="WMF4" s="168"/>
      <c r="WMG4" s="168"/>
      <c r="WMH4" s="168"/>
      <c r="WMI4" s="168"/>
      <c r="WMJ4" s="168"/>
      <c r="WMK4" s="168"/>
      <c r="WML4" s="168"/>
      <c r="WMM4" s="168"/>
      <c r="WMN4" s="168"/>
      <c r="WMO4" s="168"/>
      <c r="WMP4" s="168"/>
      <c r="WMQ4" s="168"/>
      <c r="WMR4" s="168"/>
      <c r="WMS4" s="168"/>
      <c r="WMT4" s="168"/>
      <c r="WMU4" s="168"/>
      <c r="WMV4" s="168"/>
      <c r="WMW4" s="168"/>
      <c r="WMX4" s="168"/>
      <c r="WMY4" s="168"/>
      <c r="WMZ4" s="168"/>
      <c r="WNA4" s="168"/>
      <c r="WNB4" s="168"/>
      <c r="WNC4" s="168"/>
      <c r="WND4" s="168"/>
      <c r="WNE4" s="168"/>
      <c r="WNF4" s="168"/>
      <c r="WNG4" s="168"/>
      <c r="WNH4" s="168"/>
      <c r="WNI4" s="168"/>
      <c r="WNJ4" s="168"/>
      <c r="WNK4" s="168"/>
      <c r="WNL4" s="168"/>
      <c r="WNM4" s="168"/>
      <c r="WNN4" s="168"/>
      <c r="WNO4" s="168"/>
      <c r="WNP4" s="168"/>
      <c r="WNQ4" s="168"/>
      <c r="WNR4" s="168"/>
      <c r="WNS4" s="168"/>
      <c r="WNT4" s="168"/>
      <c r="WNU4" s="168"/>
      <c r="WNV4" s="168"/>
      <c r="WNW4" s="168"/>
      <c r="WNX4" s="168"/>
      <c r="WNY4" s="168"/>
      <c r="WNZ4" s="168"/>
      <c r="WOA4" s="168"/>
      <c r="WOB4" s="168"/>
      <c r="WOC4" s="168"/>
      <c r="WOD4" s="168"/>
      <c r="WOE4" s="168"/>
      <c r="WOF4" s="168"/>
      <c r="WOG4" s="168"/>
      <c r="WOH4" s="168"/>
      <c r="WOI4" s="168"/>
      <c r="WOJ4" s="168"/>
      <c r="WOK4" s="168"/>
      <c r="WOL4" s="168"/>
      <c r="WOM4" s="168"/>
      <c r="WON4" s="168"/>
      <c r="WOO4" s="168"/>
      <c r="WOP4" s="168"/>
      <c r="WOQ4" s="168"/>
      <c r="WOR4" s="168"/>
      <c r="WOS4" s="168"/>
      <c r="WOT4" s="168"/>
      <c r="WOU4" s="168"/>
      <c r="WOV4" s="168"/>
      <c r="WOW4" s="168"/>
      <c r="WOX4" s="168"/>
      <c r="WOY4" s="168"/>
      <c r="WOZ4" s="168"/>
      <c r="WPA4" s="168"/>
      <c r="WPB4" s="168"/>
      <c r="WPC4" s="168"/>
      <c r="WPD4" s="168"/>
      <c r="WPE4" s="168"/>
      <c r="WPF4" s="168"/>
      <c r="WPG4" s="168"/>
      <c r="WPH4" s="168"/>
      <c r="WPI4" s="168"/>
      <c r="WPJ4" s="168"/>
      <c r="WPK4" s="168"/>
      <c r="WPL4" s="168"/>
      <c r="WPM4" s="168"/>
      <c r="WPN4" s="168"/>
      <c r="WPO4" s="168"/>
      <c r="WPP4" s="168"/>
      <c r="WPQ4" s="168"/>
      <c r="WPR4" s="168"/>
      <c r="WPS4" s="168"/>
      <c r="WPT4" s="168"/>
      <c r="WPU4" s="168"/>
      <c r="WPV4" s="168"/>
      <c r="WPW4" s="168"/>
      <c r="WPX4" s="168"/>
      <c r="WPY4" s="168"/>
      <c r="WPZ4" s="168"/>
      <c r="WQA4" s="168"/>
      <c r="WQB4" s="168"/>
      <c r="WQC4" s="168"/>
      <c r="WQD4" s="168"/>
      <c r="WQE4" s="168"/>
      <c r="WQF4" s="168"/>
      <c r="WQG4" s="168"/>
      <c r="WQH4" s="168"/>
      <c r="WQI4" s="168"/>
      <c r="WQJ4" s="168"/>
      <c r="WQK4" s="168"/>
      <c r="WQL4" s="168"/>
      <c r="WQM4" s="168"/>
      <c r="WQN4" s="168"/>
      <c r="WQO4" s="168"/>
      <c r="WQP4" s="168"/>
      <c r="WQQ4" s="168"/>
      <c r="WQR4" s="168"/>
      <c r="WQS4" s="168"/>
      <c r="WQT4" s="168"/>
      <c r="WQU4" s="168"/>
      <c r="WQV4" s="168"/>
      <c r="WQW4" s="168"/>
      <c r="WQX4" s="168"/>
      <c r="WQY4" s="168"/>
      <c r="WQZ4" s="168"/>
      <c r="WRA4" s="168"/>
      <c r="WRB4" s="168"/>
      <c r="WRC4" s="168"/>
      <c r="WRD4" s="168"/>
      <c r="WRE4" s="168"/>
      <c r="WRF4" s="168"/>
      <c r="WRG4" s="168"/>
      <c r="WRH4" s="168"/>
      <c r="WRI4" s="168"/>
      <c r="WRJ4" s="168"/>
      <c r="WRK4" s="168"/>
      <c r="WRL4" s="168"/>
      <c r="WRM4" s="168"/>
      <c r="WRN4" s="168"/>
      <c r="WRO4" s="168"/>
      <c r="WRP4" s="168"/>
      <c r="WRQ4" s="168"/>
      <c r="WRR4" s="168"/>
      <c r="WRS4" s="168"/>
      <c r="WRT4" s="168"/>
      <c r="WRU4" s="168"/>
      <c r="WRV4" s="168"/>
      <c r="WRW4" s="168"/>
      <c r="WRX4" s="168"/>
      <c r="WRY4" s="168"/>
      <c r="WRZ4" s="168"/>
      <c r="WSA4" s="168"/>
      <c r="WSB4" s="168"/>
      <c r="WSC4" s="168"/>
      <c r="WSD4" s="168"/>
      <c r="WSE4" s="168"/>
      <c r="WSF4" s="168"/>
      <c r="WSG4" s="168"/>
      <c r="WSH4" s="168"/>
      <c r="WSI4" s="168"/>
      <c r="WSJ4" s="168"/>
      <c r="WSK4" s="168"/>
      <c r="WSL4" s="168"/>
      <c r="WSM4" s="168"/>
      <c r="WSN4" s="168"/>
      <c r="WSO4" s="168"/>
      <c r="WSP4" s="168"/>
      <c r="WSQ4" s="168"/>
      <c r="WSR4" s="168"/>
      <c r="WSS4" s="168"/>
      <c r="WST4" s="168"/>
      <c r="WSU4" s="168"/>
      <c r="WSV4" s="168"/>
      <c r="WSW4" s="168"/>
      <c r="WSX4" s="168"/>
      <c r="WSY4" s="168"/>
      <c r="WSZ4" s="168"/>
      <c r="WTA4" s="168"/>
      <c r="WTB4" s="168"/>
      <c r="WTC4" s="168"/>
      <c r="WTD4" s="168"/>
      <c r="WTE4" s="168"/>
      <c r="WTF4" s="168"/>
      <c r="WTG4" s="168"/>
      <c r="WTH4" s="168"/>
      <c r="WTI4" s="168"/>
      <c r="WTJ4" s="168"/>
      <c r="WTK4" s="168"/>
      <c r="WTL4" s="168"/>
      <c r="WTM4" s="168"/>
      <c r="WTN4" s="168"/>
      <c r="WTO4" s="168"/>
      <c r="WTP4" s="168"/>
      <c r="WTQ4" s="168"/>
      <c r="WTR4" s="168"/>
      <c r="WTS4" s="168"/>
      <c r="WTT4" s="168"/>
      <c r="WTU4" s="168"/>
      <c r="WTV4" s="168"/>
      <c r="WTW4" s="168"/>
      <c r="WTX4" s="168"/>
      <c r="WTY4" s="168"/>
      <c r="WTZ4" s="168"/>
      <c r="WUA4" s="168"/>
      <c r="WUB4" s="168"/>
      <c r="WUC4" s="168"/>
      <c r="WUD4" s="168"/>
      <c r="WUE4" s="168"/>
      <c r="WUF4" s="168"/>
      <c r="WUG4" s="168"/>
      <c r="WUH4" s="168"/>
      <c r="WUI4" s="168"/>
      <c r="WUJ4" s="168"/>
      <c r="WUK4" s="168"/>
      <c r="WUL4" s="168"/>
      <c r="WUM4" s="168"/>
      <c r="WUN4" s="168"/>
      <c r="WUO4" s="168"/>
      <c r="WUP4" s="168"/>
      <c r="WUQ4" s="168"/>
      <c r="WUR4" s="168"/>
      <c r="WUS4" s="168"/>
      <c r="WUT4" s="168"/>
      <c r="WUU4" s="168"/>
      <c r="WUV4" s="168"/>
      <c r="WUW4" s="168"/>
      <c r="WUX4" s="168"/>
      <c r="WUY4" s="168"/>
      <c r="WUZ4" s="168"/>
      <c r="WVA4" s="168"/>
      <c r="WVB4" s="168"/>
      <c r="WVC4" s="168"/>
      <c r="WVD4" s="168"/>
      <c r="WVE4" s="168"/>
      <c r="WVF4" s="168"/>
      <c r="WVG4" s="168"/>
      <c r="WVH4" s="168"/>
      <c r="WVI4" s="168"/>
      <c r="WVJ4" s="168"/>
      <c r="WVK4" s="168"/>
      <c r="WVL4" s="168"/>
      <c r="WVM4" s="168"/>
      <c r="WVN4" s="168"/>
      <c r="WVO4" s="168"/>
      <c r="WVP4" s="168"/>
      <c r="WVQ4" s="168"/>
      <c r="WVR4" s="168"/>
      <c r="WVS4" s="168"/>
      <c r="WVT4" s="168"/>
      <c r="WVU4" s="168"/>
      <c r="WVV4" s="168"/>
      <c r="WVW4" s="168"/>
      <c r="WVX4" s="168"/>
      <c r="WVY4" s="168"/>
      <c r="WVZ4" s="168"/>
      <c r="WWA4" s="168"/>
      <c r="WWB4" s="168"/>
      <c r="WWC4" s="168"/>
      <c r="WWD4" s="168"/>
      <c r="WWE4" s="168"/>
      <c r="WWF4" s="168"/>
      <c r="WWG4" s="168"/>
      <c r="WWH4" s="168"/>
      <c r="WWI4" s="168"/>
      <c r="WWJ4" s="168"/>
      <c r="WWK4" s="168"/>
      <c r="WWL4" s="168"/>
      <c r="WWM4" s="168"/>
      <c r="WWN4" s="168"/>
      <c r="WWO4" s="168"/>
      <c r="WWP4" s="168"/>
      <c r="WWQ4" s="168"/>
      <c r="WWR4" s="168"/>
      <c r="WWS4" s="168"/>
      <c r="WWT4" s="168"/>
      <c r="WWU4" s="168"/>
      <c r="WWV4" s="168"/>
      <c r="WWW4" s="168"/>
      <c r="WWX4" s="168"/>
      <c r="WWY4" s="168"/>
      <c r="WWZ4" s="168"/>
      <c r="WXA4" s="168"/>
      <c r="WXB4" s="168"/>
      <c r="WXC4" s="168"/>
      <c r="WXD4" s="168"/>
      <c r="WXE4" s="168"/>
      <c r="WXF4" s="168"/>
      <c r="WXG4" s="168"/>
      <c r="WXH4" s="168"/>
      <c r="WXI4" s="168"/>
      <c r="WXJ4" s="168"/>
      <c r="WXK4" s="168"/>
      <c r="WXL4" s="168"/>
      <c r="WXM4" s="168"/>
      <c r="WXN4" s="168"/>
      <c r="WXO4" s="168"/>
      <c r="WXP4" s="168"/>
      <c r="WXQ4" s="168"/>
      <c r="WXR4" s="168"/>
      <c r="WXS4" s="168"/>
      <c r="WXT4" s="168"/>
      <c r="WXU4" s="168"/>
      <c r="WXV4" s="168"/>
      <c r="WXW4" s="168"/>
      <c r="WXX4" s="168"/>
      <c r="WXY4" s="168"/>
      <c r="WXZ4" s="168"/>
      <c r="WYA4" s="168"/>
      <c r="WYB4" s="168"/>
      <c r="WYC4" s="168"/>
      <c r="WYD4" s="168"/>
      <c r="WYE4" s="168"/>
      <c r="WYF4" s="168"/>
      <c r="WYG4" s="168"/>
      <c r="WYH4" s="168"/>
      <c r="WYI4" s="168"/>
      <c r="WYJ4" s="168"/>
      <c r="WYK4" s="168"/>
      <c r="WYL4" s="168"/>
      <c r="WYM4" s="168"/>
      <c r="WYN4" s="168"/>
      <c r="WYO4" s="168"/>
      <c r="WYP4" s="168"/>
      <c r="WYQ4" s="168"/>
      <c r="WYR4" s="168"/>
      <c r="WYS4" s="168"/>
      <c r="WYT4" s="168"/>
      <c r="WYU4" s="168"/>
      <c r="WYV4" s="168"/>
      <c r="WYW4" s="168"/>
      <c r="WYX4" s="168"/>
      <c r="WYY4" s="168"/>
      <c r="WYZ4" s="168"/>
      <c r="WZA4" s="168"/>
      <c r="WZB4" s="168"/>
      <c r="WZC4" s="168"/>
      <c r="WZD4" s="168"/>
      <c r="WZE4" s="168"/>
      <c r="WZF4" s="168"/>
      <c r="WZG4" s="168"/>
      <c r="WZH4" s="168"/>
      <c r="WZI4" s="168"/>
      <c r="WZJ4" s="168"/>
      <c r="WZK4" s="168"/>
      <c r="WZL4" s="168"/>
      <c r="WZM4" s="168"/>
      <c r="WZN4" s="168"/>
      <c r="WZO4" s="168"/>
      <c r="WZP4" s="168"/>
      <c r="WZQ4" s="168"/>
      <c r="WZR4" s="168"/>
      <c r="WZS4" s="168"/>
      <c r="WZT4" s="168"/>
      <c r="WZU4" s="168"/>
      <c r="WZV4" s="168"/>
      <c r="WZW4" s="168"/>
      <c r="WZX4" s="168"/>
      <c r="WZY4" s="168"/>
      <c r="WZZ4" s="168"/>
      <c r="XAA4" s="168"/>
      <c r="XAB4" s="168"/>
      <c r="XAC4" s="168"/>
      <c r="XAD4" s="168"/>
      <c r="XAE4" s="168"/>
      <c r="XAF4" s="168"/>
      <c r="XAG4" s="168"/>
      <c r="XAH4" s="168"/>
      <c r="XAI4" s="168"/>
      <c r="XAJ4" s="168"/>
      <c r="XAK4" s="168"/>
      <c r="XAL4" s="168"/>
      <c r="XAM4" s="168"/>
      <c r="XAN4" s="168"/>
      <c r="XAO4" s="168"/>
      <c r="XAP4" s="168"/>
      <c r="XAQ4" s="168"/>
      <c r="XAR4" s="168"/>
      <c r="XAS4" s="168"/>
      <c r="XAT4" s="168"/>
      <c r="XAU4" s="168"/>
      <c r="XAV4" s="168"/>
      <c r="XAW4" s="168"/>
      <c r="XAX4" s="168"/>
      <c r="XAY4" s="168"/>
      <c r="XAZ4" s="168"/>
      <c r="XBA4" s="168"/>
      <c r="XBB4" s="168"/>
      <c r="XBC4" s="168"/>
      <c r="XBD4" s="168"/>
      <c r="XBE4" s="168"/>
      <c r="XBF4" s="168"/>
      <c r="XBG4" s="168"/>
      <c r="XBH4" s="168"/>
      <c r="XBI4" s="168"/>
      <c r="XBJ4" s="168"/>
      <c r="XBK4" s="168"/>
      <c r="XBL4" s="168"/>
      <c r="XBM4" s="168"/>
      <c r="XBN4" s="168"/>
      <c r="XBO4" s="168"/>
      <c r="XBP4" s="168"/>
      <c r="XBQ4" s="168"/>
      <c r="XBR4" s="168"/>
      <c r="XBS4" s="168"/>
      <c r="XBT4" s="168"/>
      <c r="XBU4" s="168"/>
      <c r="XBV4" s="168"/>
      <c r="XBW4" s="168"/>
      <c r="XBX4" s="168"/>
      <c r="XBY4" s="168"/>
      <c r="XBZ4" s="168"/>
      <c r="XCA4" s="168"/>
      <c r="XCB4" s="168"/>
      <c r="XCC4" s="168"/>
      <c r="XCD4" s="168"/>
      <c r="XCE4" s="168"/>
      <c r="XCF4" s="168"/>
      <c r="XCG4" s="168"/>
      <c r="XCH4" s="168"/>
      <c r="XCI4" s="168"/>
      <c r="XCJ4" s="168"/>
      <c r="XCK4" s="168"/>
      <c r="XCL4" s="168"/>
      <c r="XCM4" s="168"/>
      <c r="XCN4" s="168"/>
      <c r="XCO4" s="168"/>
      <c r="XCP4" s="168"/>
      <c r="XCQ4" s="168"/>
      <c r="XCR4" s="168"/>
      <c r="XCS4" s="168"/>
      <c r="XCT4" s="168"/>
      <c r="XCU4" s="168"/>
      <c r="XCV4" s="168"/>
      <c r="XCW4" s="168"/>
      <c r="XCX4" s="168"/>
      <c r="XCY4" s="168"/>
      <c r="XCZ4" s="168"/>
      <c r="XDA4" s="168"/>
      <c r="XDB4" s="168"/>
      <c r="XDC4" s="168"/>
      <c r="XDD4" s="168"/>
      <c r="XDE4" s="168"/>
      <c r="XDF4" s="168"/>
      <c r="XDG4" s="168"/>
      <c r="XDH4" s="168"/>
      <c r="XDI4" s="168"/>
      <c r="XDJ4" s="168"/>
      <c r="XDK4" s="168"/>
      <c r="XDL4" s="168"/>
      <c r="XDM4" s="168"/>
      <c r="XDN4" s="168"/>
      <c r="XDO4" s="168"/>
      <c r="XDP4" s="168"/>
      <c r="XDQ4" s="168"/>
      <c r="XDR4" s="168"/>
      <c r="XDS4" s="168"/>
      <c r="XDT4" s="168"/>
      <c r="XDU4" s="168"/>
      <c r="XDV4" s="168"/>
      <c r="XDW4" s="168"/>
      <c r="XDX4" s="168"/>
      <c r="XDY4" s="168"/>
      <c r="XDZ4" s="168"/>
      <c r="XEA4" s="168"/>
      <c r="XEB4" s="168"/>
      <c r="XEC4" s="168"/>
      <c r="XED4" s="168"/>
      <c r="XEE4" s="168"/>
      <c r="XEF4" s="168"/>
      <c r="XEG4" s="168"/>
      <c r="XEH4" s="168"/>
      <c r="XEI4" s="168"/>
      <c r="XEJ4" s="168"/>
      <c r="XEK4" s="168"/>
      <c r="XEL4" s="168"/>
      <c r="XEM4" s="168"/>
      <c r="XEN4" s="168"/>
      <c r="XEO4" s="168"/>
      <c r="XEP4" s="168"/>
      <c r="XEQ4" s="168"/>
      <c r="XER4" s="168"/>
      <c r="XES4" s="168"/>
      <c r="XET4" s="168"/>
      <c r="XEU4" s="168"/>
      <c r="XEV4" s="168"/>
      <c r="XEW4" s="168"/>
      <c r="XEX4" s="168"/>
      <c r="XEY4" s="168"/>
      <c r="XEZ4" s="168"/>
      <c r="XFA4" s="168"/>
      <c r="XFB4" s="168"/>
    </row>
    <row r="5" spans="1:16382" s="171" customFormat="1" x14ac:dyDescent="0.3">
      <c r="C5" s="444" t="s">
        <v>629</v>
      </c>
      <c r="D5" s="452"/>
      <c r="E5" s="453">
        <v>50000</v>
      </c>
      <c r="F5" s="453">
        <v>1000</v>
      </c>
      <c r="G5" s="454">
        <v>0.06</v>
      </c>
      <c r="H5" s="455">
        <v>20</v>
      </c>
      <c r="I5" s="345">
        <f>IFERROR(PMT(G5/12,H5*12,-SUM(E5:F5)),0)</f>
        <v>365.37983982386402</v>
      </c>
      <c r="J5" s="490" t="s">
        <v>18</v>
      </c>
    </row>
    <row r="6" spans="1:16382" s="171" customFormat="1" x14ac:dyDescent="0.3">
      <c r="C6" s="456" t="s">
        <v>630</v>
      </c>
      <c r="D6" s="457"/>
      <c r="E6" s="432">
        <v>20000</v>
      </c>
      <c r="F6" s="432">
        <v>200</v>
      </c>
      <c r="G6" s="458">
        <v>7.1249999999999994E-2</v>
      </c>
      <c r="H6" s="459">
        <v>20</v>
      </c>
      <c r="I6" s="345">
        <f t="shared" ref="I6:I33" si="0">IFERROR(PMT(G6/12,H6*12,-SUM(E6:F6)),0)</f>
        <v>158.12960299039005</v>
      </c>
      <c r="J6" s="490" t="s">
        <v>18</v>
      </c>
    </row>
    <row r="7" spans="1:16382" s="171" customFormat="1" x14ac:dyDescent="0.3">
      <c r="C7" s="444" t="s">
        <v>631</v>
      </c>
      <c r="D7" s="452"/>
      <c r="E7" s="453">
        <v>22000</v>
      </c>
      <c r="F7" s="453">
        <v>0</v>
      </c>
      <c r="G7" s="454">
        <v>0.04</v>
      </c>
      <c r="H7" s="455">
        <v>10</v>
      </c>
      <c r="I7" s="345">
        <f t="shared" si="0"/>
        <v>222.73930396273929</v>
      </c>
      <c r="J7" s="490" t="s">
        <v>28</v>
      </c>
    </row>
    <row r="8" spans="1:16382" s="171" customFormat="1" x14ac:dyDescent="0.3">
      <c r="C8" s="444" t="s">
        <v>632</v>
      </c>
      <c r="D8" s="460"/>
      <c r="E8" s="453">
        <v>5000</v>
      </c>
      <c r="F8" s="453">
        <v>0</v>
      </c>
      <c r="G8" s="454">
        <v>0.11</v>
      </c>
      <c r="H8" s="455">
        <v>5</v>
      </c>
      <c r="I8" s="345">
        <f t="shared" si="0"/>
        <v>108.71211536321654</v>
      </c>
      <c r="J8" s="490" t="s">
        <v>18</v>
      </c>
    </row>
    <row r="9" spans="1:16382" s="171" customFormat="1" x14ac:dyDescent="0.3">
      <c r="C9" s="444"/>
      <c r="D9" s="460"/>
      <c r="E9" s="453"/>
      <c r="F9" s="453"/>
      <c r="G9" s="454"/>
      <c r="H9" s="455">
        <v>0</v>
      </c>
      <c r="I9" s="345">
        <f t="shared" si="0"/>
        <v>0</v>
      </c>
      <c r="J9" s="490" t="s">
        <v>28</v>
      </c>
    </row>
    <row r="10" spans="1:16382" s="171" customFormat="1" x14ac:dyDescent="0.3">
      <c r="C10" s="444"/>
      <c r="D10" s="460"/>
      <c r="E10" s="453"/>
      <c r="F10" s="453"/>
      <c r="G10" s="454"/>
      <c r="H10" s="455">
        <v>0</v>
      </c>
      <c r="I10" s="345">
        <f t="shared" si="0"/>
        <v>0</v>
      </c>
      <c r="J10" s="490" t="s">
        <v>28</v>
      </c>
    </row>
    <row r="11" spans="1:16382" s="171" customFormat="1" x14ac:dyDescent="0.3">
      <c r="C11" s="444"/>
      <c r="D11" s="460"/>
      <c r="E11" s="453"/>
      <c r="F11" s="453"/>
      <c r="G11" s="454"/>
      <c r="H11" s="455">
        <v>0</v>
      </c>
      <c r="I11" s="345">
        <f t="shared" si="0"/>
        <v>0</v>
      </c>
      <c r="J11" s="490" t="s">
        <v>28</v>
      </c>
    </row>
    <row r="12" spans="1:16382" s="171" customFormat="1" x14ac:dyDescent="0.3">
      <c r="C12" s="444"/>
      <c r="D12" s="460"/>
      <c r="E12" s="453"/>
      <c r="F12" s="453"/>
      <c r="G12" s="454"/>
      <c r="H12" s="455">
        <v>0</v>
      </c>
      <c r="I12" s="345">
        <f t="shared" si="0"/>
        <v>0</v>
      </c>
      <c r="J12" s="490" t="s">
        <v>28</v>
      </c>
    </row>
    <row r="13" spans="1:16382" s="171" customFormat="1" x14ac:dyDescent="0.3">
      <c r="C13" s="444"/>
      <c r="D13" s="460"/>
      <c r="E13" s="453"/>
      <c r="F13" s="453"/>
      <c r="G13" s="454"/>
      <c r="H13" s="455">
        <v>0</v>
      </c>
      <c r="I13" s="345">
        <f t="shared" si="0"/>
        <v>0</v>
      </c>
      <c r="J13" s="490" t="s">
        <v>28</v>
      </c>
    </row>
    <row r="14" spans="1:16382" s="171" customFormat="1" x14ac:dyDescent="0.3">
      <c r="C14" s="444"/>
      <c r="D14" s="460"/>
      <c r="E14" s="453"/>
      <c r="F14" s="453"/>
      <c r="G14" s="454"/>
      <c r="H14" s="455">
        <v>0</v>
      </c>
      <c r="I14" s="345">
        <f t="shared" si="0"/>
        <v>0</v>
      </c>
      <c r="J14" s="490" t="s">
        <v>28</v>
      </c>
    </row>
    <row r="15" spans="1:16382" s="171" customFormat="1" x14ac:dyDescent="0.3">
      <c r="C15" s="444"/>
      <c r="D15" s="460"/>
      <c r="E15" s="453"/>
      <c r="F15" s="453"/>
      <c r="G15" s="454"/>
      <c r="H15" s="455">
        <v>0</v>
      </c>
      <c r="I15" s="345">
        <f t="shared" si="0"/>
        <v>0</v>
      </c>
      <c r="J15" s="490" t="s">
        <v>28</v>
      </c>
    </row>
    <row r="16" spans="1:16382" s="171" customFormat="1" x14ac:dyDescent="0.3">
      <c r="C16" s="444"/>
      <c r="D16" s="460"/>
      <c r="E16" s="453"/>
      <c r="F16" s="453"/>
      <c r="G16" s="454"/>
      <c r="H16" s="455">
        <v>0</v>
      </c>
      <c r="I16" s="345">
        <f t="shared" si="0"/>
        <v>0</v>
      </c>
      <c r="J16" s="490" t="s">
        <v>28</v>
      </c>
    </row>
    <row r="17" spans="3:10" s="171" customFormat="1" x14ac:dyDescent="0.3">
      <c r="C17" s="444"/>
      <c r="D17" s="460"/>
      <c r="E17" s="453"/>
      <c r="F17" s="453"/>
      <c r="G17" s="454"/>
      <c r="H17" s="455">
        <v>0</v>
      </c>
      <c r="I17" s="345">
        <f t="shared" si="0"/>
        <v>0</v>
      </c>
      <c r="J17" s="490" t="s">
        <v>28</v>
      </c>
    </row>
    <row r="18" spans="3:10" s="171" customFormat="1" x14ac:dyDescent="0.3">
      <c r="C18" s="444"/>
      <c r="D18" s="460"/>
      <c r="E18" s="453"/>
      <c r="F18" s="453"/>
      <c r="G18" s="454"/>
      <c r="H18" s="455">
        <v>0</v>
      </c>
      <c r="I18" s="345">
        <f t="shared" si="0"/>
        <v>0</v>
      </c>
      <c r="J18" s="490" t="s">
        <v>28</v>
      </c>
    </row>
    <row r="19" spans="3:10" s="171" customFormat="1" x14ac:dyDescent="0.3">
      <c r="C19" s="444"/>
      <c r="D19" s="460"/>
      <c r="E19" s="453"/>
      <c r="F19" s="453"/>
      <c r="G19" s="454"/>
      <c r="H19" s="455">
        <v>0</v>
      </c>
      <c r="I19" s="345">
        <f t="shared" si="0"/>
        <v>0</v>
      </c>
      <c r="J19" s="490" t="s">
        <v>28</v>
      </c>
    </row>
    <row r="20" spans="3:10" s="171" customFormat="1" x14ac:dyDescent="0.3">
      <c r="C20" s="444"/>
      <c r="D20" s="460"/>
      <c r="E20" s="453"/>
      <c r="F20" s="453"/>
      <c r="G20" s="454"/>
      <c r="H20" s="455">
        <v>0</v>
      </c>
      <c r="I20" s="345">
        <f t="shared" si="0"/>
        <v>0</v>
      </c>
      <c r="J20" s="490" t="s">
        <v>28</v>
      </c>
    </row>
    <row r="21" spans="3:10" s="171" customFormat="1" x14ac:dyDescent="0.3">
      <c r="C21" s="444"/>
      <c r="D21" s="460"/>
      <c r="E21" s="453"/>
      <c r="F21" s="453"/>
      <c r="G21" s="454"/>
      <c r="H21" s="455">
        <v>0</v>
      </c>
      <c r="I21" s="345">
        <f t="shared" si="0"/>
        <v>0</v>
      </c>
      <c r="J21" s="490" t="s">
        <v>28</v>
      </c>
    </row>
    <row r="22" spans="3:10" s="171" customFormat="1" x14ac:dyDescent="0.3">
      <c r="C22" s="444"/>
      <c r="D22" s="460"/>
      <c r="E22" s="453"/>
      <c r="F22" s="453"/>
      <c r="G22" s="454"/>
      <c r="H22" s="455">
        <v>0</v>
      </c>
      <c r="I22" s="345">
        <f t="shared" si="0"/>
        <v>0</v>
      </c>
      <c r="J22" s="490" t="s">
        <v>28</v>
      </c>
    </row>
    <row r="23" spans="3:10" s="171" customFormat="1" x14ac:dyDescent="0.3">
      <c r="C23" s="456"/>
      <c r="D23" s="457"/>
      <c r="E23" s="432"/>
      <c r="F23" s="432"/>
      <c r="G23" s="458"/>
      <c r="H23" s="455">
        <v>0</v>
      </c>
      <c r="I23" s="345">
        <f t="shared" si="0"/>
        <v>0</v>
      </c>
      <c r="J23" s="520" t="s">
        <v>28</v>
      </c>
    </row>
    <row r="24" spans="3:10" s="176" customFormat="1" x14ac:dyDescent="0.3">
      <c r="C24" s="456"/>
      <c r="D24" s="457"/>
      <c r="E24" s="432"/>
      <c r="F24" s="432"/>
      <c r="G24" s="458"/>
      <c r="H24" s="455">
        <v>0</v>
      </c>
      <c r="I24" s="345">
        <f t="shared" si="0"/>
        <v>0</v>
      </c>
      <c r="J24" s="520" t="s">
        <v>28</v>
      </c>
    </row>
    <row r="25" spans="3:10" x14ac:dyDescent="0.3">
      <c r="C25" s="456"/>
      <c r="D25" s="457"/>
      <c r="E25" s="432"/>
      <c r="F25" s="432"/>
      <c r="G25" s="458"/>
      <c r="H25" s="455">
        <v>0</v>
      </c>
      <c r="I25" s="345">
        <f t="shared" si="0"/>
        <v>0</v>
      </c>
      <c r="J25" s="520" t="s">
        <v>28</v>
      </c>
    </row>
    <row r="26" spans="3:10" x14ac:dyDescent="0.3">
      <c r="C26" s="456"/>
      <c r="D26" s="457"/>
      <c r="E26" s="432"/>
      <c r="F26" s="432"/>
      <c r="G26" s="458"/>
      <c r="H26" s="455">
        <v>0</v>
      </c>
      <c r="I26" s="345">
        <f t="shared" si="0"/>
        <v>0</v>
      </c>
      <c r="J26" s="520" t="s">
        <v>28</v>
      </c>
    </row>
    <row r="27" spans="3:10" x14ac:dyDescent="0.3">
      <c r="C27" s="456"/>
      <c r="D27" s="457"/>
      <c r="E27" s="432"/>
      <c r="F27" s="432"/>
      <c r="G27" s="458"/>
      <c r="H27" s="455">
        <v>0</v>
      </c>
      <c r="I27" s="345">
        <f t="shared" si="0"/>
        <v>0</v>
      </c>
      <c r="J27" s="520" t="s">
        <v>28</v>
      </c>
    </row>
    <row r="28" spans="3:10" x14ac:dyDescent="0.3">
      <c r="C28" s="456"/>
      <c r="D28" s="457"/>
      <c r="E28" s="432"/>
      <c r="F28" s="432"/>
      <c r="G28" s="458"/>
      <c r="H28" s="455">
        <v>0</v>
      </c>
      <c r="I28" s="345">
        <f t="shared" si="0"/>
        <v>0</v>
      </c>
      <c r="J28" s="520" t="s">
        <v>28</v>
      </c>
    </row>
    <row r="29" spans="3:10" x14ac:dyDescent="0.3">
      <c r="C29" s="456"/>
      <c r="D29" s="457"/>
      <c r="E29" s="432"/>
      <c r="F29" s="432"/>
      <c r="G29" s="458"/>
      <c r="H29" s="455">
        <v>0</v>
      </c>
      <c r="I29" s="345">
        <f t="shared" si="0"/>
        <v>0</v>
      </c>
      <c r="J29" s="520" t="s">
        <v>28</v>
      </c>
    </row>
    <row r="30" spans="3:10" x14ac:dyDescent="0.3">
      <c r="C30" s="456"/>
      <c r="D30" s="457"/>
      <c r="E30" s="432"/>
      <c r="F30" s="432"/>
      <c r="G30" s="458"/>
      <c r="H30" s="455">
        <v>0</v>
      </c>
      <c r="I30" s="345">
        <f t="shared" si="0"/>
        <v>0</v>
      </c>
      <c r="J30" s="520" t="s">
        <v>28</v>
      </c>
    </row>
    <row r="31" spans="3:10" x14ac:dyDescent="0.3">
      <c r="C31" s="456"/>
      <c r="D31" s="457"/>
      <c r="E31" s="432"/>
      <c r="F31" s="432"/>
      <c r="G31" s="458"/>
      <c r="H31" s="455">
        <v>0</v>
      </c>
      <c r="I31" s="345">
        <f t="shared" si="0"/>
        <v>0</v>
      </c>
      <c r="J31" s="520" t="s">
        <v>28</v>
      </c>
    </row>
    <row r="32" spans="3:10" x14ac:dyDescent="0.3">
      <c r="C32" s="456"/>
      <c r="D32" s="457"/>
      <c r="E32" s="432"/>
      <c r="F32" s="432"/>
      <c r="G32" s="458"/>
      <c r="H32" s="455">
        <v>0</v>
      </c>
      <c r="I32" s="345">
        <f t="shared" si="0"/>
        <v>0</v>
      </c>
      <c r="J32" s="520" t="s">
        <v>28</v>
      </c>
    </row>
    <row r="33" spans="1:16384" ht="16.2" thickBot="1" x14ac:dyDescent="0.35">
      <c r="C33" s="461"/>
      <c r="D33" s="462"/>
      <c r="E33" s="463"/>
      <c r="F33" s="463"/>
      <c r="G33" s="461"/>
      <c r="H33" s="518">
        <v>0</v>
      </c>
      <c r="I33" s="519">
        <f t="shared" si="0"/>
        <v>0</v>
      </c>
      <c r="J33" s="521" t="s">
        <v>28</v>
      </c>
    </row>
    <row r="34" spans="1:16384" x14ac:dyDescent="0.3">
      <c r="C34" s="414" t="s">
        <v>23</v>
      </c>
      <c r="D34" s="415"/>
      <c r="E34" s="416">
        <f>SUBTOTAL(109,DebtTbl[Principal])</f>
        <v>97000</v>
      </c>
      <c r="F34" s="416">
        <f>SUBTOTAL(109,DebtTbl[Interest])</f>
        <v>1200</v>
      </c>
      <c r="G34" s="417"/>
      <c r="H34" s="417"/>
      <c r="I34" s="419">
        <f>SUBTOTAL(109,DebtTbl[Estimated Payment])</f>
        <v>854.96086214020988</v>
      </c>
      <c r="J34" s="417"/>
    </row>
    <row r="35" spans="1:16384" x14ac:dyDescent="0.3">
      <c r="D35" s="347"/>
    </row>
    <row r="36" spans="1:16384" x14ac:dyDescent="0.3">
      <c r="D36" s="347"/>
      <c r="E36"/>
      <c r="F36"/>
    </row>
    <row r="37" spans="1:16384" x14ac:dyDescent="0.3">
      <c r="A37" s="176"/>
      <c r="B37" s="176"/>
      <c r="D37" s="347"/>
      <c r="E37"/>
      <c r="F37"/>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6"/>
      <c r="DJ37" s="176"/>
      <c r="DK37" s="176"/>
      <c r="DL37" s="176"/>
      <c r="DM37" s="176"/>
      <c r="DN37" s="176"/>
      <c r="DO37" s="176"/>
      <c r="DP37" s="176"/>
      <c r="DQ37" s="176"/>
      <c r="DR37" s="176"/>
      <c r="DS37" s="176"/>
      <c r="DT37" s="176"/>
      <c r="DU37" s="176"/>
      <c r="DV37" s="176"/>
      <c r="DW37" s="176"/>
      <c r="DX37" s="176"/>
      <c r="DY37" s="176"/>
      <c r="DZ37" s="176"/>
      <c r="EA37" s="176"/>
      <c r="EB37" s="176"/>
      <c r="EC37" s="176"/>
      <c r="ED37" s="176"/>
      <c r="EE37" s="176"/>
      <c r="EF37" s="176"/>
      <c r="EG37" s="176"/>
      <c r="EH37" s="176"/>
      <c r="EI37" s="176"/>
      <c r="EJ37" s="176"/>
      <c r="EK37" s="176"/>
      <c r="EL37" s="176"/>
      <c r="EM37" s="176"/>
      <c r="EN37" s="176"/>
      <c r="EO37" s="176"/>
      <c r="EP37" s="176"/>
      <c r="EQ37" s="176"/>
      <c r="ER37" s="176"/>
      <c r="ES37" s="176"/>
      <c r="ET37" s="176"/>
      <c r="EU37" s="176"/>
      <c r="EV37" s="176"/>
      <c r="EW37" s="176"/>
      <c r="EX37" s="176"/>
      <c r="EY37" s="176"/>
      <c r="EZ37" s="176"/>
      <c r="FA37" s="176"/>
      <c r="FB37" s="176"/>
      <c r="FC37" s="176"/>
      <c r="FD37" s="176"/>
      <c r="FE37" s="176"/>
      <c r="FF37" s="176"/>
      <c r="FG37" s="176"/>
      <c r="FH37" s="176"/>
      <c r="FI37" s="176"/>
      <c r="FJ37" s="176"/>
      <c r="FK37" s="176"/>
      <c r="FL37" s="176"/>
      <c r="FM37" s="176"/>
      <c r="FN37" s="176"/>
      <c r="FO37" s="176"/>
      <c r="FP37" s="176"/>
      <c r="FQ37" s="176"/>
      <c r="FR37" s="176"/>
      <c r="FS37" s="176"/>
      <c r="FT37" s="176"/>
      <c r="FU37" s="176"/>
      <c r="FV37" s="176"/>
      <c r="FW37" s="176"/>
      <c r="FX37" s="176"/>
      <c r="FY37" s="176"/>
      <c r="FZ37" s="176"/>
      <c r="GA37" s="176"/>
      <c r="GB37" s="176"/>
      <c r="GC37" s="176"/>
      <c r="GD37" s="176"/>
      <c r="GE37" s="176"/>
      <c r="GF37" s="176"/>
      <c r="GG37" s="176"/>
      <c r="GH37" s="176"/>
      <c r="GI37" s="176"/>
      <c r="GJ37" s="176"/>
      <c r="GK37" s="176"/>
      <c r="GL37" s="176"/>
      <c r="GM37" s="176"/>
      <c r="GN37" s="176"/>
      <c r="GO37" s="176"/>
      <c r="GP37" s="176"/>
      <c r="GQ37" s="176"/>
      <c r="GR37" s="176"/>
      <c r="GS37" s="176"/>
      <c r="GT37" s="176"/>
      <c r="GU37" s="176"/>
      <c r="GV37" s="176"/>
      <c r="GW37" s="176"/>
      <c r="GX37" s="176"/>
      <c r="GY37" s="176"/>
      <c r="GZ37" s="176"/>
      <c r="HA37" s="176"/>
      <c r="HB37" s="176"/>
      <c r="HC37" s="176"/>
      <c r="HD37" s="176"/>
      <c r="HE37" s="176"/>
      <c r="HF37" s="176"/>
      <c r="HG37" s="176"/>
      <c r="HH37" s="176"/>
      <c r="HI37" s="176"/>
      <c r="HJ37" s="176"/>
      <c r="HK37" s="176"/>
      <c r="HL37" s="176"/>
      <c r="HM37" s="176"/>
      <c r="HN37" s="176"/>
      <c r="HO37" s="176"/>
      <c r="HP37" s="176"/>
      <c r="HQ37" s="176"/>
      <c r="HR37" s="176"/>
      <c r="HS37" s="176"/>
      <c r="HT37" s="176"/>
      <c r="HU37" s="176"/>
      <c r="HV37" s="176"/>
      <c r="HW37" s="176"/>
      <c r="HX37" s="176"/>
      <c r="HY37" s="176"/>
      <c r="HZ37" s="176"/>
      <c r="IA37" s="176"/>
      <c r="IB37" s="176"/>
      <c r="IC37" s="176"/>
      <c r="ID37" s="176"/>
      <c r="IE37" s="176"/>
      <c r="IF37" s="176"/>
      <c r="IG37" s="176"/>
      <c r="IH37" s="176"/>
      <c r="II37" s="176"/>
      <c r="IJ37" s="176"/>
      <c r="IK37" s="176"/>
      <c r="IL37" s="176"/>
      <c r="IM37" s="176"/>
      <c r="IN37" s="176"/>
      <c r="IO37" s="176"/>
      <c r="IP37" s="176"/>
      <c r="IQ37" s="176"/>
      <c r="IR37" s="176"/>
      <c r="IS37" s="176"/>
      <c r="IT37" s="176"/>
      <c r="IU37" s="176"/>
      <c r="IV37" s="176"/>
      <c r="IW37" s="176"/>
      <c r="IX37" s="176"/>
      <c r="IY37" s="176"/>
      <c r="IZ37" s="176"/>
      <c r="JA37" s="176"/>
      <c r="JB37" s="176"/>
      <c r="JC37" s="176"/>
      <c r="JD37" s="176"/>
      <c r="JE37" s="176"/>
      <c r="JF37" s="176"/>
      <c r="JG37" s="176"/>
      <c r="JH37" s="176"/>
      <c r="JI37" s="176"/>
      <c r="JJ37" s="176"/>
      <c r="JK37" s="176"/>
      <c r="JL37" s="176"/>
      <c r="JM37" s="176"/>
      <c r="JN37" s="176"/>
      <c r="JO37" s="176"/>
      <c r="JP37" s="176"/>
      <c r="JQ37" s="176"/>
      <c r="JR37" s="176"/>
      <c r="JS37" s="176"/>
      <c r="JT37" s="176"/>
      <c r="JU37" s="176"/>
      <c r="JV37" s="176"/>
      <c r="JW37" s="176"/>
      <c r="JX37" s="176"/>
      <c r="JY37" s="176"/>
      <c r="JZ37" s="176"/>
      <c r="KA37" s="176"/>
      <c r="KB37" s="176"/>
      <c r="KC37" s="176"/>
      <c r="KD37" s="176"/>
      <c r="KE37" s="176"/>
      <c r="KF37" s="176"/>
      <c r="KG37" s="176"/>
      <c r="KH37" s="176"/>
      <c r="KI37" s="176"/>
      <c r="KJ37" s="176"/>
      <c r="KK37" s="176"/>
      <c r="KL37" s="176"/>
      <c r="KM37" s="176"/>
      <c r="KN37" s="176"/>
      <c r="KO37" s="176"/>
      <c r="KP37" s="176"/>
      <c r="KQ37" s="176"/>
      <c r="KR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c r="QO37" s="176"/>
      <c r="QP37" s="176"/>
      <c r="QQ37" s="176"/>
      <c r="QR37" s="176"/>
      <c r="QS37" s="176"/>
      <c r="QT37" s="176"/>
      <c r="QU37" s="176"/>
      <c r="QV37" s="176"/>
      <c r="QW37" s="176"/>
      <c r="QX37" s="176"/>
      <c r="QY37" s="176"/>
      <c r="QZ37" s="176"/>
      <c r="RA37" s="176"/>
      <c r="RB37" s="176"/>
      <c r="RC37" s="176"/>
      <c r="RD37" s="176"/>
      <c r="RE37" s="176"/>
      <c r="RF37" s="176"/>
      <c r="RG37" s="176"/>
      <c r="RH37" s="176"/>
      <c r="RI37" s="176"/>
      <c r="RJ37" s="176"/>
      <c r="RK37" s="176"/>
      <c r="RL37" s="176"/>
      <c r="RM37" s="176"/>
      <c r="RN37" s="176"/>
      <c r="RO37" s="176"/>
      <c r="RP37" s="176"/>
      <c r="RQ37" s="176"/>
      <c r="RR37" s="176"/>
      <c r="RS37" s="176"/>
      <c r="RT37" s="176"/>
      <c r="RU37" s="176"/>
      <c r="RV37" s="176"/>
      <c r="RW37" s="176"/>
      <c r="RX37" s="176"/>
      <c r="RY37" s="176"/>
      <c r="RZ37" s="176"/>
      <c r="SA37" s="176"/>
      <c r="SB37" s="176"/>
      <c r="SC37" s="176"/>
      <c r="SD37" s="176"/>
      <c r="SE37" s="176"/>
      <c r="SF37" s="176"/>
      <c r="SG37" s="176"/>
      <c r="SH37" s="176"/>
      <c r="SI37" s="176"/>
      <c r="SJ37" s="176"/>
      <c r="SK37" s="176"/>
      <c r="SL37" s="176"/>
      <c r="SM37" s="176"/>
      <c r="SN37" s="176"/>
      <c r="SO37" s="176"/>
      <c r="SP37" s="176"/>
      <c r="SQ37" s="176"/>
      <c r="SR37" s="176"/>
      <c r="SS37" s="176"/>
      <c r="ST37" s="176"/>
      <c r="SU37" s="176"/>
      <c r="SV37" s="176"/>
      <c r="SW37" s="176"/>
      <c r="SX37" s="176"/>
      <c r="SY37" s="176"/>
      <c r="SZ37" s="176"/>
      <c r="TA37" s="176"/>
      <c r="TB37" s="176"/>
      <c r="TC37" s="176"/>
      <c r="TD37" s="176"/>
      <c r="TE37" s="176"/>
      <c r="TF37" s="176"/>
      <c r="TG37" s="176"/>
      <c r="TH37" s="176"/>
      <c r="TI37" s="176"/>
      <c r="TJ37" s="176"/>
      <c r="TK37" s="176"/>
      <c r="TL37" s="176"/>
      <c r="TM37" s="176"/>
      <c r="TN37" s="176"/>
      <c r="TO37" s="176"/>
      <c r="TP37" s="176"/>
      <c r="TQ37" s="176"/>
      <c r="TR37" s="176"/>
      <c r="TS37" s="176"/>
      <c r="TT37" s="176"/>
      <c r="TU37" s="176"/>
      <c r="TV37" s="176"/>
      <c r="TW37" s="176"/>
      <c r="TX37" s="176"/>
      <c r="TY37" s="176"/>
      <c r="TZ37" s="176"/>
      <c r="UA37" s="176"/>
      <c r="UB37" s="176"/>
      <c r="UC37" s="176"/>
      <c r="UD37" s="176"/>
      <c r="UE37" s="176"/>
      <c r="UF37" s="176"/>
      <c r="UG37" s="176"/>
      <c r="UH37" s="176"/>
      <c r="UI37" s="176"/>
      <c r="UJ37" s="176"/>
      <c r="UK37" s="176"/>
      <c r="UL37" s="176"/>
      <c r="UM37" s="176"/>
      <c r="UN37" s="176"/>
      <c r="UO37" s="176"/>
      <c r="UP37" s="176"/>
      <c r="UQ37" s="176"/>
      <c r="UR37" s="176"/>
      <c r="US37" s="176"/>
      <c r="UT37" s="176"/>
      <c r="UU37" s="176"/>
      <c r="UV37" s="176"/>
      <c r="UW37" s="176"/>
      <c r="UX37" s="176"/>
      <c r="UY37" s="176"/>
      <c r="UZ37" s="176"/>
      <c r="VA37" s="176"/>
      <c r="VB37" s="176"/>
      <c r="VC37" s="176"/>
      <c r="VD37" s="176"/>
      <c r="VE37" s="176"/>
      <c r="VF37" s="176"/>
      <c r="VG37" s="176"/>
      <c r="VH37" s="176"/>
      <c r="VI37" s="176"/>
      <c r="VJ37" s="176"/>
      <c r="VK37" s="176"/>
      <c r="VL37" s="176"/>
      <c r="VM37" s="176"/>
      <c r="VN37" s="176"/>
      <c r="VO37" s="176"/>
      <c r="VP37" s="176"/>
      <c r="VQ37" s="176"/>
      <c r="VR37" s="176"/>
      <c r="VS37" s="176"/>
      <c r="VT37" s="176"/>
      <c r="VU37" s="176"/>
      <c r="VV37" s="176"/>
      <c r="VW37" s="176"/>
      <c r="VX37" s="176"/>
      <c r="VY37" s="176"/>
      <c r="VZ37" s="176"/>
      <c r="WA37" s="176"/>
      <c r="WB37" s="176"/>
      <c r="WC37" s="176"/>
      <c r="WD37" s="176"/>
      <c r="WE37" s="176"/>
      <c r="WF37" s="176"/>
      <c r="WG37" s="176"/>
      <c r="WH37" s="176"/>
      <c r="WI37" s="176"/>
      <c r="WJ37" s="176"/>
      <c r="WK37" s="176"/>
      <c r="WL37" s="176"/>
      <c r="WM37" s="176"/>
      <c r="WN37" s="176"/>
      <c r="WO37" s="176"/>
      <c r="WP37" s="176"/>
      <c r="WQ37" s="176"/>
      <c r="WR37" s="176"/>
      <c r="WS37" s="176"/>
      <c r="WT37" s="176"/>
      <c r="WU37" s="176"/>
      <c r="WV37" s="176"/>
      <c r="WW37" s="176"/>
      <c r="WX37" s="176"/>
      <c r="WY37" s="176"/>
      <c r="WZ37" s="176"/>
      <c r="XA37" s="176"/>
      <c r="XB37" s="176"/>
      <c r="XC37" s="176"/>
      <c r="XD37" s="176"/>
      <c r="XE37" s="176"/>
      <c r="XF37" s="176"/>
      <c r="XG37" s="176"/>
      <c r="XH37" s="176"/>
      <c r="XI37" s="176"/>
      <c r="XJ37" s="176"/>
      <c r="XK37" s="176"/>
      <c r="XL37" s="176"/>
      <c r="XM37" s="176"/>
      <c r="XN37" s="176"/>
      <c r="XO37" s="176"/>
      <c r="XP37" s="176"/>
      <c r="XQ37" s="176"/>
      <c r="XR37" s="176"/>
      <c r="XS37" s="176"/>
      <c r="XT37" s="176"/>
      <c r="XU37" s="176"/>
      <c r="XV37" s="176"/>
      <c r="XW37" s="176"/>
      <c r="XX37" s="176"/>
      <c r="XY37" s="176"/>
      <c r="XZ37" s="176"/>
      <c r="YA37" s="176"/>
      <c r="YB37" s="176"/>
      <c r="YC37" s="176"/>
      <c r="YD37" s="176"/>
      <c r="YE37" s="176"/>
      <c r="YF37" s="176"/>
      <c r="YG37" s="176"/>
      <c r="YH37" s="176"/>
      <c r="YI37" s="176"/>
      <c r="YJ37" s="176"/>
      <c r="YK37" s="176"/>
      <c r="YL37" s="176"/>
      <c r="YM37" s="176"/>
      <c r="YN37" s="176"/>
      <c r="YO37" s="176"/>
      <c r="YP37" s="176"/>
      <c r="YQ37" s="176"/>
      <c r="YR37" s="176"/>
      <c r="YS37" s="176"/>
      <c r="YT37" s="176"/>
      <c r="YU37" s="176"/>
      <c r="YV37" s="176"/>
      <c r="YW37" s="176"/>
      <c r="YX37" s="176"/>
      <c r="YY37" s="176"/>
      <c r="YZ37" s="176"/>
      <c r="ZA37" s="176"/>
      <c r="ZB37" s="176"/>
      <c r="ZC37" s="176"/>
      <c r="ZD37" s="176"/>
      <c r="ZE37" s="176"/>
      <c r="ZF37" s="176"/>
      <c r="ZG37" s="176"/>
      <c r="ZH37" s="176"/>
      <c r="ZI37" s="176"/>
      <c r="ZJ37" s="176"/>
      <c r="ZK37" s="176"/>
      <c r="ZL37" s="176"/>
      <c r="ZM37" s="176"/>
      <c r="ZN37" s="176"/>
      <c r="ZO37" s="176"/>
      <c r="ZP37" s="176"/>
      <c r="ZQ37" s="176"/>
      <c r="ZR37" s="176"/>
      <c r="ZS37" s="176"/>
      <c r="ZT37" s="176"/>
      <c r="ZU37" s="176"/>
      <c r="ZV37" s="176"/>
      <c r="ZW37" s="176"/>
      <c r="ZX37" s="176"/>
      <c r="ZY37" s="176"/>
      <c r="ZZ37" s="176"/>
      <c r="AAA37" s="176"/>
      <c r="AAB37" s="176"/>
      <c r="AAC37" s="176"/>
      <c r="AAD37" s="176"/>
      <c r="AAE37" s="176"/>
      <c r="AAF37" s="176"/>
      <c r="AAG37" s="176"/>
      <c r="AAH37" s="176"/>
      <c r="AAI37" s="176"/>
      <c r="AAJ37" s="176"/>
      <c r="AAK37" s="176"/>
      <c r="AAL37" s="176"/>
      <c r="AAM37" s="176"/>
      <c r="AAN37" s="176"/>
      <c r="AAO37" s="176"/>
      <c r="AAP37" s="176"/>
      <c r="AAQ37" s="176"/>
      <c r="AAR37" s="176"/>
      <c r="AAS37" s="176"/>
      <c r="AAT37" s="176"/>
      <c r="AAU37" s="176"/>
      <c r="AAV37" s="176"/>
      <c r="AAW37" s="176"/>
      <c r="AAX37" s="176"/>
      <c r="AAY37" s="176"/>
      <c r="AAZ37" s="176"/>
      <c r="ABA37" s="176"/>
      <c r="ABB37" s="176"/>
      <c r="ABC37" s="176"/>
      <c r="ABD37" s="176"/>
      <c r="ABE37" s="176"/>
      <c r="ABF37" s="176"/>
      <c r="ABG37" s="176"/>
      <c r="ABH37" s="176"/>
      <c r="ABI37" s="176"/>
      <c r="ABJ37" s="176"/>
      <c r="ABK37" s="176"/>
      <c r="ABL37" s="176"/>
      <c r="ABM37" s="176"/>
      <c r="ABN37" s="176"/>
      <c r="ABO37" s="176"/>
      <c r="ABP37" s="176"/>
      <c r="ABQ37" s="176"/>
      <c r="ABR37" s="176"/>
      <c r="ABS37" s="176"/>
      <c r="ABT37" s="176"/>
      <c r="ABU37" s="176"/>
      <c r="ABV37" s="176"/>
      <c r="ABW37" s="176"/>
      <c r="ABX37" s="176"/>
      <c r="ABY37" s="176"/>
      <c r="ABZ37" s="176"/>
      <c r="ACA37" s="176"/>
      <c r="ACB37" s="176"/>
      <c r="ACC37" s="176"/>
      <c r="ACD37" s="176"/>
      <c r="ACE37" s="176"/>
      <c r="ACF37" s="176"/>
      <c r="ACG37" s="176"/>
      <c r="ACH37" s="176"/>
      <c r="ACI37" s="176"/>
      <c r="ACJ37" s="176"/>
      <c r="ACK37" s="176"/>
      <c r="ACL37" s="176"/>
      <c r="ACM37" s="176"/>
      <c r="ACN37" s="176"/>
      <c r="ACO37" s="176"/>
      <c r="ACP37" s="176"/>
      <c r="ACQ37" s="176"/>
      <c r="ACR37" s="176"/>
      <c r="ACS37" s="176"/>
      <c r="ACT37" s="176"/>
      <c r="ACU37" s="176"/>
      <c r="ACV37" s="176"/>
      <c r="ACW37" s="176"/>
      <c r="ACX37" s="176"/>
      <c r="ACY37" s="176"/>
      <c r="ACZ37" s="176"/>
      <c r="ADA37" s="176"/>
      <c r="ADB37" s="176"/>
      <c r="ADC37" s="176"/>
      <c r="ADD37" s="176"/>
      <c r="ADE37" s="176"/>
      <c r="ADF37" s="176"/>
      <c r="ADG37" s="176"/>
      <c r="ADH37" s="176"/>
      <c r="ADI37" s="176"/>
      <c r="ADJ37" s="176"/>
      <c r="ADK37" s="176"/>
      <c r="ADL37" s="176"/>
      <c r="ADM37" s="176"/>
      <c r="ADN37" s="176"/>
      <c r="ADO37" s="176"/>
      <c r="ADP37" s="176"/>
      <c r="ADQ37" s="176"/>
      <c r="ADR37" s="176"/>
      <c r="ADS37" s="176"/>
      <c r="ADT37" s="176"/>
      <c r="ADU37" s="176"/>
      <c r="ADV37" s="176"/>
      <c r="ADW37" s="176"/>
      <c r="ADX37" s="176"/>
      <c r="ADY37" s="176"/>
      <c r="ADZ37" s="176"/>
      <c r="AEA37" s="176"/>
      <c r="AEB37" s="176"/>
      <c r="AEC37" s="176"/>
      <c r="AED37" s="176"/>
      <c r="AEE37" s="176"/>
      <c r="AEF37" s="176"/>
      <c r="AEG37" s="176"/>
      <c r="AEH37" s="176"/>
      <c r="AEI37" s="176"/>
      <c r="AEJ37" s="176"/>
      <c r="AEK37" s="176"/>
      <c r="AEL37" s="176"/>
      <c r="AEM37" s="176"/>
      <c r="AEN37" s="176"/>
      <c r="AEO37" s="176"/>
      <c r="AEP37" s="176"/>
      <c r="AEQ37" s="176"/>
      <c r="AER37" s="176"/>
      <c r="AES37" s="176"/>
      <c r="AET37" s="176"/>
      <c r="AEU37" s="176"/>
      <c r="AEV37" s="176"/>
      <c r="AEW37" s="176"/>
      <c r="AEX37" s="176"/>
      <c r="AEY37" s="176"/>
      <c r="AEZ37" s="176"/>
      <c r="AFA37" s="176"/>
      <c r="AFB37" s="176"/>
      <c r="AFC37" s="176"/>
      <c r="AFD37" s="176"/>
      <c r="AFE37" s="176"/>
      <c r="AFF37" s="176"/>
      <c r="AFG37" s="176"/>
      <c r="AFH37" s="176"/>
      <c r="AFI37" s="176"/>
      <c r="AFJ37" s="176"/>
      <c r="AFK37" s="176"/>
      <c r="AFL37" s="176"/>
      <c r="AFM37" s="176"/>
      <c r="AFN37" s="176"/>
      <c r="AFO37" s="176"/>
      <c r="AFP37" s="176"/>
      <c r="AFQ37" s="176"/>
      <c r="AFR37" s="176"/>
      <c r="AFS37" s="176"/>
      <c r="AFT37" s="176"/>
      <c r="AFU37" s="176"/>
      <c r="AFV37" s="176"/>
      <c r="AFW37" s="176"/>
      <c r="AFX37" s="176"/>
      <c r="AFY37" s="176"/>
      <c r="AFZ37" s="176"/>
      <c r="AGA37" s="176"/>
      <c r="AGB37" s="176"/>
      <c r="AGC37" s="176"/>
      <c r="AGD37" s="176"/>
      <c r="AGE37" s="176"/>
      <c r="AGF37" s="176"/>
      <c r="AGG37" s="176"/>
      <c r="AGH37" s="176"/>
      <c r="AGI37" s="176"/>
      <c r="AGJ37" s="176"/>
      <c r="AGK37" s="176"/>
      <c r="AGL37" s="176"/>
      <c r="AGM37" s="176"/>
      <c r="AGN37" s="176"/>
      <c r="AGO37" s="176"/>
      <c r="AGP37" s="176"/>
      <c r="AGQ37" s="176"/>
      <c r="AGR37" s="176"/>
      <c r="AGS37" s="176"/>
      <c r="AGT37" s="176"/>
      <c r="AGU37" s="176"/>
      <c r="AGV37" s="176"/>
      <c r="AGW37" s="176"/>
      <c r="AGX37" s="176"/>
      <c r="AGY37" s="176"/>
      <c r="AGZ37" s="176"/>
      <c r="AHA37" s="176"/>
      <c r="AHB37" s="176"/>
      <c r="AHC37" s="176"/>
      <c r="AHD37" s="176"/>
      <c r="AHE37" s="176"/>
      <c r="AHF37" s="176"/>
      <c r="AHG37" s="176"/>
      <c r="AHH37" s="176"/>
      <c r="AHI37" s="176"/>
      <c r="AHJ37" s="176"/>
      <c r="AHK37" s="176"/>
      <c r="AHL37" s="176"/>
      <c r="AHM37" s="176"/>
      <c r="AHN37" s="176"/>
      <c r="AHO37" s="176"/>
      <c r="AHP37" s="176"/>
      <c r="AHQ37" s="176"/>
      <c r="AHR37" s="176"/>
      <c r="AHS37" s="176"/>
      <c r="AHT37" s="176"/>
      <c r="AHU37" s="176"/>
      <c r="AHV37" s="176"/>
      <c r="AHW37" s="176"/>
      <c r="AHX37" s="176"/>
      <c r="AHY37" s="176"/>
      <c r="AHZ37" s="176"/>
      <c r="AIA37" s="176"/>
      <c r="AIB37" s="176"/>
      <c r="AIC37" s="176"/>
      <c r="AID37" s="176"/>
      <c r="AIE37" s="176"/>
      <c r="AIF37" s="176"/>
      <c r="AIG37" s="176"/>
      <c r="AIH37" s="176"/>
      <c r="AII37" s="176"/>
      <c r="AIJ37" s="176"/>
      <c r="AIK37" s="176"/>
      <c r="AIL37" s="176"/>
      <c r="AIM37" s="176"/>
      <c r="AIN37" s="176"/>
      <c r="AIO37" s="176"/>
      <c r="AIP37" s="176"/>
      <c r="AIQ37" s="176"/>
      <c r="AIR37" s="176"/>
      <c r="AIS37" s="176"/>
      <c r="AIT37" s="176"/>
      <c r="AIU37" s="176"/>
      <c r="AIV37" s="176"/>
      <c r="AIW37" s="176"/>
      <c r="AIX37" s="176"/>
      <c r="AIY37" s="176"/>
      <c r="AIZ37" s="176"/>
      <c r="AJA37" s="176"/>
      <c r="AJB37" s="176"/>
      <c r="AJC37" s="176"/>
      <c r="AJD37" s="176"/>
      <c r="AJE37" s="176"/>
      <c r="AJF37" s="176"/>
      <c r="AJG37" s="176"/>
      <c r="AJH37" s="176"/>
      <c r="AJI37" s="176"/>
      <c r="AJJ37" s="176"/>
      <c r="AJK37" s="176"/>
      <c r="AJL37" s="176"/>
      <c r="AJM37" s="176"/>
      <c r="AJN37" s="176"/>
      <c r="AJO37" s="176"/>
      <c r="AJP37" s="176"/>
      <c r="AJQ37" s="176"/>
      <c r="AJR37" s="176"/>
      <c r="AJS37" s="176"/>
      <c r="AJT37" s="176"/>
      <c r="AJU37" s="176"/>
      <c r="AJV37" s="176"/>
      <c r="AJW37" s="176"/>
      <c r="AJX37" s="176"/>
      <c r="AJY37" s="176"/>
      <c r="AJZ37" s="176"/>
      <c r="AKA37" s="176"/>
      <c r="AKB37" s="176"/>
      <c r="AKC37" s="176"/>
      <c r="AKD37" s="176"/>
      <c r="AKE37" s="176"/>
      <c r="AKF37" s="176"/>
      <c r="AKG37" s="176"/>
      <c r="AKH37" s="176"/>
      <c r="AKI37" s="176"/>
      <c r="AKJ37" s="176"/>
      <c r="AKK37" s="176"/>
      <c r="AKL37" s="176"/>
      <c r="AKM37" s="176"/>
      <c r="AKN37" s="176"/>
      <c r="AKO37" s="176"/>
      <c r="AKP37" s="176"/>
      <c r="AKQ37" s="176"/>
      <c r="AKR37" s="176"/>
      <c r="AKS37" s="176"/>
      <c r="AKT37" s="176"/>
      <c r="AKU37" s="176"/>
      <c r="AKV37" s="176"/>
      <c r="AKW37" s="176"/>
      <c r="AKX37" s="176"/>
      <c r="AKY37" s="176"/>
      <c r="AKZ37" s="176"/>
      <c r="ALA37" s="176"/>
      <c r="ALB37" s="176"/>
      <c r="ALC37" s="176"/>
      <c r="ALD37" s="176"/>
      <c r="ALE37" s="176"/>
      <c r="ALF37" s="176"/>
      <c r="ALG37" s="176"/>
      <c r="ALH37" s="176"/>
      <c r="ALI37" s="176"/>
      <c r="ALJ37" s="176"/>
      <c r="ALK37" s="176"/>
      <c r="ALL37" s="176"/>
      <c r="ALM37" s="176"/>
      <c r="ALN37" s="176"/>
      <c r="ALO37" s="176"/>
      <c r="ALP37" s="176"/>
      <c r="ALQ37" s="176"/>
      <c r="ALR37" s="176"/>
      <c r="ALS37" s="176"/>
      <c r="ALT37" s="176"/>
      <c r="ALU37" s="176"/>
      <c r="ALV37" s="176"/>
      <c r="ALW37" s="176"/>
      <c r="ALX37" s="176"/>
      <c r="ALY37" s="176"/>
      <c r="ALZ37" s="176"/>
      <c r="AMA37" s="176"/>
      <c r="AMB37" s="176"/>
      <c r="AMC37" s="176"/>
      <c r="AMD37" s="176"/>
      <c r="AME37" s="176"/>
      <c r="AMF37" s="176"/>
      <c r="AMG37" s="176"/>
      <c r="AMH37" s="176"/>
      <c r="AMI37" s="176"/>
      <c r="AMJ37" s="176"/>
      <c r="AMK37" s="176"/>
      <c r="AML37" s="176"/>
      <c r="AMM37" s="176"/>
      <c r="AMN37" s="176"/>
      <c r="AMO37" s="176"/>
      <c r="AMP37" s="176"/>
      <c r="AMQ37" s="176"/>
      <c r="AMR37" s="176"/>
      <c r="AMS37" s="176"/>
      <c r="AMT37" s="176"/>
      <c r="AMU37" s="176"/>
      <c r="AMV37" s="176"/>
      <c r="AMW37" s="176"/>
      <c r="AMX37" s="176"/>
      <c r="AMY37" s="176"/>
      <c r="AMZ37" s="176"/>
      <c r="ANA37" s="176"/>
      <c r="ANB37" s="176"/>
      <c r="ANC37" s="176"/>
      <c r="AND37" s="176"/>
      <c r="ANE37" s="176"/>
      <c r="ANF37" s="176"/>
      <c r="ANG37" s="176"/>
      <c r="ANH37" s="176"/>
      <c r="ANI37" s="176"/>
      <c r="ANJ37" s="176"/>
      <c r="ANK37" s="176"/>
      <c r="ANL37" s="176"/>
      <c r="ANM37" s="176"/>
      <c r="ANN37" s="176"/>
      <c r="ANO37" s="176"/>
      <c r="ANP37" s="176"/>
      <c r="ANQ37" s="176"/>
      <c r="ANR37" s="176"/>
      <c r="ANS37" s="176"/>
      <c r="ANT37" s="176"/>
      <c r="ANU37" s="176"/>
      <c r="ANV37" s="176"/>
      <c r="ANW37" s="176"/>
      <c r="ANX37" s="176"/>
      <c r="ANY37" s="176"/>
      <c r="ANZ37" s="176"/>
      <c r="AOA37" s="176"/>
      <c r="AOB37" s="176"/>
      <c r="AOC37" s="176"/>
      <c r="AOD37" s="176"/>
      <c r="AOE37" s="176"/>
      <c r="AOF37" s="176"/>
      <c r="AOG37" s="176"/>
      <c r="AOH37" s="176"/>
      <c r="AOI37" s="176"/>
      <c r="AOJ37" s="176"/>
      <c r="AOK37" s="176"/>
      <c r="AOL37" s="176"/>
      <c r="AOM37" s="176"/>
      <c r="AON37" s="176"/>
      <c r="AOO37" s="176"/>
      <c r="AOP37" s="176"/>
      <c r="AOQ37" s="176"/>
      <c r="AOR37" s="176"/>
      <c r="AOS37" s="176"/>
      <c r="AOT37" s="176"/>
      <c r="AOU37" s="176"/>
      <c r="AOV37" s="176"/>
      <c r="AOW37" s="176"/>
      <c r="AOX37" s="176"/>
      <c r="AOY37" s="176"/>
      <c r="AOZ37" s="176"/>
      <c r="APA37" s="176"/>
      <c r="APB37" s="176"/>
      <c r="APC37" s="176"/>
      <c r="APD37" s="176"/>
      <c r="APE37" s="176"/>
      <c r="APF37" s="176"/>
      <c r="APG37" s="176"/>
      <c r="APH37" s="176"/>
      <c r="API37" s="176"/>
      <c r="APJ37" s="176"/>
      <c r="APK37" s="176"/>
      <c r="APL37" s="176"/>
      <c r="APM37" s="176"/>
      <c r="APN37" s="176"/>
      <c r="APO37" s="176"/>
      <c r="APP37" s="176"/>
      <c r="APQ37" s="176"/>
      <c r="APR37" s="176"/>
      <c r="APS37" s="176"/>
      <c r="APT37" s="176"/>
      <c r="APU37" s="176"/>
      <c r="APV37" s="176"/>
      <c r="APW37" s="176"/>
      <c r="APX37" s="176"/>
      <c r="APY37" s="176"/>
      <c r="APZ37" s="176"/>
      <c r="AQA37" s="176"/>
      <c r="AQB37" s="176"/>
      <c r="AQC37" s="176"/>
      <c r="AQD37" s="176"/>
      <c r="AQE37" s="176"/>
      <c r="AQF37" s="176"/>
      <c r="AQG37" s="176"/>
      <c r="AQH37" s="176"/>
      <c r="AQI37" s="176"/>
      <c r="AQJ37" s="176"/>
      <c r="AQK37" s="176"/>
      <c r="AQL37" s="176"/>
      <c r="AQM37" s="176"/>
      <c r="AQN37" s="176"/>
      <c r="AQO37" s="176"/>
      <c r="AQP37" s="176"/>
      <c r="AQQ37" s="176"/>
      <c r="AQR37" s="176"/>
      <c r="AQS37" s="176"/>
      <c r="AQT37" s="176"/>
      <c r="AQU37" s="176"/>
      <c r="AQV37" s="176"/>
      <c r="AQW37" s="176"/>
      <c r="AQX37" s="176"/>
      <c r="AQY37" s="176"/>
      <c r="AQZ37" s="176"/>
      <c r="ARA37" s="176"/>
      <c r="ARB37" s="176"/>
      <c r="ARC37" s="176"/>
      <c r="ARD37" s="176"/>
      <c r="ARE37" s="176"/>
      <c r="ARF37" s="176"/>
      <c r="ARG37" s="176"/>
      <c r="ARH37" s="176"/>
      <c r="ARI37" s="176"/>
      <c r="ARJ37" s="176"/>
      <c r="ARK37" s="176"/>
      <c r="ARL37" s="176"/>
      <c r="ARM37" s="176"/>
      <c r="ARN37" s="176"/>
      <c r="ARO37" s="176"/>
      <c r="ARP37" s="176"/>
      <c r="ARQ37" s="176"/>
      <c r="ARR37" s="176"/>
      <c r="ARS37" s="176"/>
      <c r="ART37" s="176"/>
      <c r="ARU37" s="176"/>
      <c r="ARV37" s="176"/>
      <c r="ARW37" s="176"/>
      <c r="ARX37" s="176"/>
      <c r="ARY37" s="176"/>
      <c r="ARZ37" s="176"/>
      <c r="ASA37" s="176"/>
      <c r="ASB37" s="176"/>
      <c r="ASC37" s="176"/>
      <c r="ASD37" s="176"/>
      <c r="ASE37" s="176"/>
      <c r="ASF37" s="176"/>
      <c r="ASG37" s="176"/>
      <c r="ASH37" s="176"/>
      <c r="ASI37" s="176"/>
      <c r="ASJ37" s="176"/>
      <c r="ASK37" s="176"/>
      <c r="ASL37" s="176"/>
      <c r="ASM37" s="176"/>
      <c r="ASN37" s="176"/>
      <c r="ASO37" s="176"/>
      <c r="ASP37" s="176"/>
      <c r="ASQ37" s="176"/>
      <c r="ASR37" s="176"/>
      <c r="ASS37" s="176"/>
      <c r="AST37" s="176"/>
      <c r="ASU37" s="176"/>
      <c r="ASV37" s="176"/>
      <c r="ASW37" s="176"/>
      <c r="ASX37" s="176"/>
      <c r="ASY37" s="176"/>
      <c r="ASZ37" s="176"/>
      <c r="ATA37" s="176"/>
      <c r="ATB37" s="176"/>
      <c r="ATC37" s="176"/>
      <c r="ATD37" s="176"/>
      <c r="ATE37" s="176"/>
      <c r="ATF37" s="176"/>
      <c r="ATG37" s="176"/>
      <c r="ATH37" s="176"/>
      <c r="ATI37" s="176"/>
      <c r="ATJ37" s="176"/>
      <c r="ATK37" s="176"/>
      <c r="ATL37" s="176"/>
      <c r="ATM37" s="176"/>
      <c r="ATN37" s="176"/>
      <c r="ATO37" s="176"/>
      <c r="ATP37" s="176"/>
      <c r="ATQ37" s="176"/>
      <c r="ATR37" s="176"/>
      <c r="ATS37" s="176"/>
      <c r="ATT37" s="176"/>
      <c r="ATU37" s="176"/>
      <c r="ATV37" s="176"/>
      <c r="ATW37" s="176"/>
      <c r="ATX37" s="176"/>
      <c r="ATY37" s="176"/>
      <c r="ATZ37" s="176"/>
      <c r="AUA37" s="176"/>
      <c r="AUB37" s="176"/>
      <c r="AUC37" s="176"/>
      <c r="AUD37" s="176"/>
      <c r="AUE37" s="176"/>
      <c r="AUF37" s="176"/>
      <c r="AUG37" s="176"/>
      <c r="AUH37" s="176"/>
      <c r="AUI37" s="176"/>
      <c r="AUJ37" s="176"/>
      <c r="AUK37" s="176"/>
      <c r="AUL37" s="176"/>
      <c r="AUM37" s="176"/>
      <c r="AUN37" s="176"/>
      <c r="AUO37" s="176"/>
      <c r="AUP37" s="176"/>
      <c r="AUQ37" s="176"/>
      <c r="AUR37" s="176"/>
      <c r="AUS37" s="176"/>
      <c r="AUT37" s="176"/>
      <c r="AUU37" s="176"/>
      <c r="AUV37" s="176"/>
      <c r="AUW37" s="176"/>
      <c r="AUX37" s="176"/>
      <c r="AUY37" s="176"/>
      <c r="AUZ37" s="176"/>
      <c r="AVA37" s="176"/>
      <c r="AVB37" s="176"/>
      <c r="AVC37" s="176"/>
      <c r="AVD37" s="176"/>
      <c r="AVE37" s="176"/>
      <c r="AVF37" s="176"/>
      <c r="AVG37" s="176"/>
      <c r="AVH37" s="176"/>
      <c r="AVI37" s="176"/>
      <c r="AVJ37" s="176"/>
      <c r="AVK37" s="176"/>
      <c r="AVL37" s="176"/>
      <c r="AVM37" s="176"/>
      <c r="AVN37" s="176"/>
      <c r="AVO37" s="176"/>
      <c r="AVP37" s="176"/>
      <c r="AVQ37" s="176"/>
      <c r="AVR37" s="176"/>
      <c r="AVS37" s="176"/>
      <c r="AVT37" s="176"/>
      <c r="AVU37" s="176"/>
      <c r="AVV37" s="176"/>
      <c r="AVW37" s="176"/>
      <c r="AVX37" s="176"/>
      <c r="AVY37" s="176"/>
      <c r="AVZ37" s="176"/>
      <c r="AWA37" s="176"/>
      <c r="AWB37" s="176"/>
      <c r="AWC37" s="176"/>
      <c r="AWD37" s="176"/>
      <c r="AWE37" s="176"/>
      <c r="AWF37" s="176"/>
      <c r="AWG37" s="176"/>
      <c r="AWH37" s="176"/>
      <c r="AWI37" s="176"/>
      <c r="AWJ37" s="176"/>
      <c r="AWK37" s="176"/>
      <c r="AWL37" s="176"/>
      <c r="AWM37" s="176"/>
      <c r="AWN37" s="176"/>
      <c r="AWO37" s="176"/>
      <c r="AWP37" s="176"/>
      <c r="AWQ37" s="176"/>
      <c r="AWR37" s="176"/>
      <c r="AWS37" s="176"/>
      <c r="AWT37" s="176"/>
      <c r="AWU37" s="176"/>
      <c r="AWV37" s="176"/>
      <c r="AWW37" s="176"/>
      <c r="AWX37" s="176"/>
      <c r="AWY37" s="176"/>
      <c r="AWZ37" s="176"/>
      <c r="AXA37" s="176"/>
      <c r="AXB37" s="176"/>
      <c r="AXC37" s="176"/>
      <c r="AXD37" s="176"/>
      <c r="AXE37" s="176"/>
      <c r="AXF37" s="176"/>
      <c r="AXG37" s="176"/>
      <c r="AXH37" s="176"/>
      <c r="AXI37" s="176"/>
      <c r="AXJ37" s="176"/>
      <c r="AXK37" s="176"/>
      <c r="AXL37" s="176"/>
      <c r="AXM37" s="176"/>
      <c r="AXN37" s="176"/>
      <c r="AXO37" s="176"/>
      <c r="AXP37" s="176"/>
      <c r="AXQ37" s="176"/>
      <c r="AXR37" s="176"/>
      <c r="AXS37" s="176"/>
      <c r="AXT37" s="176"/>
      <c r="AXU37" s="176"/>
      <c r="AXV37" s="176"/>
      <c r="AXW37" s="176"/>
      <c r="AXX37" s="176"/>
      <c r="AXY37" s="176"/>
      <c r="AXZ37" s="176"/>
      <c r="AYA37" s="176"/>
      <c r="AYB37" s="176"/>
      <c r="AYC37" s="176"/>
      <c r="AYD37" s="176"/>
      <c r="AYE37" s="176"/>
      <c r="AYF37" s="176"/>
      <c r="AYG37" s="176"/>
      <c r="AYH37" s="176"/>
      <c r="AYI37" s="176"/>
      <c r="AYJ37" s="176"/>
      <c r="AYK37" s="176"/>
      <c r="AYL37" s="176"/>
      <c r="AYM37" s="176"/>
      <c r="AYN37" s="176"/>
      <c r="AYO37" s="176"/>
      <c r="AYP37" s="176"/>
      <c r="AYQ37" s="176"/>
      <c r="AYR37" s="176"/>
      <c r="AYS37" s="176"/>
      <c r="AYT37" s="176"/>
      <c r="AYU37" s="176"/>
      <c r="AYV37" s="176"/>
      <c r="AYW37" s="176"/>
      <c r="AYX37" s="176"/>
      <c r="AYY37" s="176"/>
      <c r="AYZ37" s="176"/>
      <c r="AZA37" s="176"/>
      <c r="AZB37" s="176"/>
      <c r="AZC37" s="176"/>
      <c r="AZD37" s="176"/>
      <c r="AZE37" s="176"/>
      <c r="AZF37" s="176"/>
      <c r="AZG37" s="176"/>
      <c r="AZH37" s="176"/>
      <c r="AZI37" s="176"/>
      <c r="AZJ37" s="176"/>
      <c r="AZK37" s="176"/>
      <c r="AZL37" s="176"/>
      <c r="AZM37" s="176"/>
      <c r="AZN37" s="176"/>
      <c r="AZO37" s="176"/>
      <c r="AZP37" s="176"/>
      <c r="AZQ37" s="176"/>
      <c r="AZR37" s="176"/>
      <c r="AZS37" s="176"/>
      <c r="AZT37" s="176"/>
      <c r="AZU37" s="176"/>
      <c r="AZV37" s="176"/>
      <c r="AZW37" s="176"/>
      <c r="AZX37" s="176"/>
      <c r="AZY37" s="176"/>
      <c r="AZZ37" s="176"/>
      <c r="BAA37" s="176"/>
      <c r="BAB37" s="176"/>
      <c r="BAC37" s="176"/>
      <c r="BAD37" s="176"/>
      <c r="BAE37" s="176"/>
      <c r="BAF37" s="176"/>
      <c r="BAG37" s="176"/>
      <c r="BAH37" s="176"/>
      <c r="BAI37" s="176"/>
      <c r="BAJ37" s="176"/>
      <c r="BAK37" s="176"/>
      <c r="BAL37" s="176"/>
      <c r="BAM37" s="176"/>
      <c r="BAN37" s="176"/>
      <c r="BAO37" s="176"/>
      <c r="BAP37" s="176"/>
      <c r="BAQ37" s="176"/>
      <c r="BAR37" s="176"/>
      <c r="BAS37" s="176"/>
      <c r="BAT37" s="176"/>
      <c r="BAU37" s="176"/>
      <c r="BAV37" s="176"/>
      <c r="BAW37" s="176"/>
      <c r="BAX37" s="176"/>
      <c r="BAY37" s="176"/>
      <c r="BAZ37" s="176"/>
      <c r="BBA37" s="176"/>
      <c r="BBB37" s="176"/>
      <c r="BBC37" s="176"/>
      <c r="BBD37" s="176"/>
      <c r="BBE37" s="176"/>
      <c r="BBF37" s="176"/>
      <c r="BBG37" s="176"/>
      <c r="BBH37" s="176"/>
      <c r="BBI37" s="176"/>
      <c r="BBJ37" s="176"/>
      <c r="BBK37" s="176"/>
      <c r="BBL37" s="176"/>
      <c r="BBM37" s="176"/>
      <c r="BBN37" s="176"/>
      <c r="BBO37" s="176"/>
      <c r="BBP37" s="176"/>
      <c r="BBQ37" s="176"/>
      <c r="BBR37" s="176"/>
      <c r="BBS37" s="176"/>
      <c r="BBT37" s="176"/>
      <c r="BBU37" s="176"/>
      <c r="BBV37" s="176"/>
      <c r="BBW37" s="176"/>
      <c r="BBX37" s="176"/>
      <c r="BBY37" s="176"/>
      <c r="BBZ37" s="176"/>
      <c r="BCA37" s="176"/>
      <c r="BCB37" s="176"/>
      <c r="BCC37" s="176"/>
      <c r="BCD37" s="176"/>
      <c r="BCE37" s="176"/>
      <c r="BCF37" s="176"/>
      <c r="BCG37" s="176"/>
      <c r="BCH37" s="176"/>
      <c r="BCI37" s="176"/>
      <c r="BCJ37" s="176"/>
      <c r="BCK37" s="176"/>
      <c r="BCL37" s="176"/>
      <c r="BCM37" s="176"/>
      <c r="BCN37" s="176"/>
      <c r="BCO37" s="176"/>
      <c r="BCP37" s="176"/>
      <c r="BCQ37" s="176"/>
      <c r="BCR37" s="176"/>
      <c r="BCS37" s="176"/>
      <c r="BCT37" s="176"/>
      <c r="BCU37" s="176"/>
      <c r="BCV37" s="176"/>
      <c r="BCW37" s="176"/>
      <c r="BCX37" s="176"/>
      <c r="BCY37" s="176"/>
      <c r="BCZ37" s="176"/>
      <c r="BDA37" s="176"/>
      <c r="BDB37" s="176"/>
      <c r="BDC37" s="176"/>
      <c r="BDD37" s="176"/>
      <c r="BDE37" s="176"/>
      <c r="BDF37" s="176"/>
      <c r="BDG37" s="176"/>
      <c r="BDH37" s="176"/>
      <c r="BDI37" s="176"/>
      <c r="BDJ37" s="176"/>
      <c r="BDK37" s="176"/>
      <c r="BDL37" s="176"/>
      <c r="BDM37" s="176"/>
      <c r="BDN37" s="176"/>
      <c r="BDO37" s="176"/>
      <c r="BDP37" s="176"/>
      <c r="BDQ37" s="176"/>
      <c r="BDR37" s="176"/>
      <c r="BDS37" s="176"/>
      <c r="BDT37" s="176"/>
      <c r="BDU37" s="176"/>
      <c r="BDV37" s="176"/>
      <c r="BDW37" s="176"/>
      <c r="BDX37" s="176"/>
      <c r="BDY37" s="176"/>
      <c r="BDZ37" s="176"/>
      <c r="BEA37" s="176"/>
      <c r="BEB37" s="176"/>
      <c r="BEC37" s="176"/>
      <c r="BED37" s="176"/>
      <c r="BEE37" s="176"/>
      <c r="BEF37" s="176"/>
      <c r="BEG37" s="176"/>
      <c r="BEH37" s="176"/>
      <c r="BEI37" s="176"/>
      <c r="BEJ37" s="176"/>
      <c r="BEK37" s="176"/>
      <c r="BEL37" s="176"/>
      <c r="BEM37" s="176"/>
      <c r="BEN37" s="176"/>
      <c r="BEO37" s="176"/>
      <c r="BEP37" s="176"/>
      <c r="BEQ37" s="176"/>
      <c r="BER37" s="176"/>
      <c r="BES37" s="176"/>
      <c r="BET37" s="176"/>
      <c r="BEU37" s="176"/>
      <c r="BEV37" s="176"/>
      <c r="BEW37" s="176"/>
      <c r="BEX37" s="176"/>
      <c r="BEY37" s="176"/>
      <c r="BEZ37" s="176"/>
      <c r="BFA37" s="176"/>
      <c r="BFB37" s="176"/>
      <c r="BFC37" s="176"/>
      <c r="BFD37" s="176"/>
      <c r="BFE37" s="176"/>
      <c r="BFF37" s="176"/>
      <c r="BFG37" s="176"/>
      <c r="BFH37" s="176"/>
      <c r="BFI37" s="176"/>
      <c r="BFJ37" s="176"/>
      <c r="BFK37" s="176"/>
      <c r="BFL37" s="176"/>
      <c r="BFM37" s="176"/>
      <c r="BFN37" s="176"/>
      <c r="BFO37" s="176"/>
      <c r="BFP37" s="176"/>
      <c r="BFQ37" s="176"/>
      <c r="BFR37" s="176"/>
      <c r="BFS37" s="176"/>
      <c r="BFT37" s="176"/>
      <c r="BFU37" s="176"/>
      <c r="BFV37" s="176"/>
      <c r="BFW37" s="176"/>
      <c r="BFX37" s="176"/>
      <c r="BFY37" s="176"/>
      <c r="BFZ37" s="176"/>
      <c r="BGA37" s="176"/>
      <c r="BGB37" s="176"/>
      <c r="BGC37" s="176"/>
      <c r="BGD37" s="176"/>
      <c r="BGE37" s="176"/>
      <c r="BGF37" s="176"/>
      <c r="BGG37" s="176"/>
      <c r="BGH37" s="176"/>
      <c r="BGI37" s="176"/>
      <c r="BGJ37" s="176"/>
      <c r="BGK37" s="176"/>
      <c r="BGL37" s="176"/>
      <c r="BGM37" s="176"/>
      <c r="BGN37" s="176"/>
      <c r="BGO37" s="176"/>
      <c r="BGP37" s="176"/>
      <c r="BGQ37" s="176"/>
      <c r="BGR37" s="176"/>
      <c r="BGS37" s="176"/>
      <c r="BGT37" s="176"/>
      <c r="BGU37" s="176"/>
      <c r="BGV37" s="176"/>
      <c r="BGW37" s="176"/>
      <c r="BGX37" s="176"/>
      <c r="BGY37" s="176"/>
      <c r="BGZ37" s="176"/>
      <c r="BHA37" s="176"/>
      <c r="BHB37" s="176"/>
      <c r="BHC37" s="176"/>
      <c r="BHD37" s="176"/>
      <c r="BHE37" s="176"/>
      <c r="BHF37" s="176"/>
      <c r="BHG37" s="176"/>
      <c r="BHH37" s="176"/>
      <c r="BHI37" s="176"/>
      <c r="BHJ37" s="176"/>
      <c r="BHK37" s="176"/>
      <c r="BHL37" s="176"/>
      <c r="BHM37" s="176"/>
      <c r="BHN37" s="176"/>
      <c r="BHO37" s="176"/>
      <c r="BHP37" s="176"/>
      <c r="BHQ37" s="176"/>
      <c r="BHR37" s="176"/>
      <c r="BHS37" s="176"/>
      <c r="BHT37" s="176"/>
      <c r="BHU37" s="176"/>
      <c r="BHV37" s="176"/>
      <c r="BHW37" s="176"/>
      <c r="BHX37" s="176"/>
      <c r="BHY37" s="176"/>
      <c r="BHZ37" s="176"/>
      <c r="BIA37" s="176"/>
      <c r="BIB37" s="176"/>
      <c r="BIC37" s="176"/>
      <c r="BID37" s="176"/>
      <c r="BIE37" s="176"/>
      <c r="BIF37" s="176"/>
      <c r="BIG37" s="176"/>
      <c r="BIH37" s="176"/>
      <c r="BII37" s="176"/>
      <c r="BIJ37" s="176"/>
      <c r="BIK37" s="176"/>
      <c r="BIL37" s="176"/>
      <c r="BIM37" s="176"/>
      <c r="BIN37" s="176"/>
      <c r="BIO37" s="176"/>
      <c r="BIP37" s="176"/>
      <c r="BIQ37" s="176"/>
      <c r="BIR37" s="176"/>
      <c r="BIS37" s="176"/>
      <c r="BIT37" s="176"/>
      <c r="BIU37" s="176"/>
      <c r="BIV37" s="176"/>
      <c r="BIW37" s="176"/>
      <c r="BIX37" s="176"/>
      <c r="BIY37" s="176"/>
      <c r="BIZ37" s="176"/>
      <c r="BJA37" s="176"/>
      <c r="BJB37" s="176"/>
      <c r="BJC37" s="176"/>
      <c r="BJD37" s="176"/>
      <c r="BJE37" s="176"/>
      <c r="BJF37" s="176"/>
      <c r="BJG37" s="176"/>
      <c r="BJH37" s="176"/>
      <c r="BJI37" s="176"/>
      <c r="BJJ37" s="176"/>
      <c r="BJK37" s="176"/>
      <c r="BJL37" s="176"/>
      <c r="BJM37" s="176"/>
      <c r="BJN37" s="176"/>
      <c r="BJO37" s="176"/>
      <c r="BJP37" s="176"/>
      <c r="BJQ37" s="176"/>
      <c r="BJR37" s="176"/>
      <c r="BJS37" s="176"/>
      <c r="BJT37" s="176"/>
      <c r="BJU37" s="176"/>
      <c r="BJV37" s="176"/>
      <c r="BJW37" s="176"/>
      <c r="BJX37" s="176"/>
      <c r="BJY37" s="176"/>
      <c r="BJZ37" s="176"/>
      <c r="BKA37" s="176"/>
      <c r="BKB37" s="176"/>
      <c r="BKC37" s="176"/>
      <c r="BKD37" s="176"/>
      <c r="BKE37" s="176"/>
      <c r="BKF37" s="176"/>
      <c r="BKG37" s="176"/>
      <c r="BKH37" s="176"/>
      <c r="BKI37" s="176"/>
      <c r="BKJ37" s="176"/>
      <c r="BKK37" s="176"/>
      <c r="BKL37" s="176"/>
      <c r="BKM37" s="176"/>
      <c r="BKN37" s="176"/>
      <c r="BKO37" s="176"/>
      <c r="BKP37" s="176"/>
      <c r="BKQ37" s="176"/>
      <c r="BKR37" s="176"/>
      <c r="BKS37" s="176"/>
      <c r="BKT37" s="176"/>
      <c r="BKU37" s="176"/>
      <c r="BKV37" s="176"/>
      <c r="BKW37" s="176"/>
      <c r="BKX37" s="176"/>
      <c r="BKY37" s="176"/>
      <c r="BKZ37" s="176"/>
      <c r="BLA37" s="176"/>
      <c r="BLB37" s="176"/>
      <c r="BLC37" s="176"/>
      <c r="BLD37" s="176"/>
      <c r="BLE37" s="176"/>
      <c r="BLF37" s="176"/>
      <c r="BLG37" s="176"/>
      <c r="BLH37" s="176"/>
      <c r="BLI37" s="176"/>
      <c r="BLJ37" s="176"/>
      <c r="BLK37" s="176"/>
      <c r="BLL37" s="176"/>
      <c r="BLM37" s="176"/>
      <c r="BLN37" s="176"/>
      <c r="BLO37" s="176"/>
      <c r="BLP37" s="176"/>
      <c r="BLQ37" s="176"/>
      <c r="BLR37" s="176"/>
      <c r="BLS37" s="176"/>
      <c r="BLT37" s="176"/>
      <c r="BLU37" s="176"/>
      <c r="BLV37" s="176"/>
      <c r="BLW37" s="176"/>
      <c r="BLX37" s="176"/>
      <c r="BLY37" s="176"/>
      <c r="BLZ37" s="176"/>
      <c r="BMA37" s="176"/>
      <c r="BMB37" s="176"/>
      <c r="BMC37" s="176"/>
      <c r="BMD37" s="176"/>
      <c r="BME37" s="176"/>
      <c r="BMF37" s="176"/>
      <c r="BMG37" s="176"/>
      <c r="BMH37" s="176"/>
      <c r="BMI37" s="176"/>
      <c r="BMJ37" s="176"/>
      <c r="BMK37" s="176"/>
      <c r="BML37" s="176"/>
      <c r="BMM37" s="176"/>
      <c r="BMN37" s="176"/>
      <c r="BMO37" s="176"/>
      <c r="BMP37" s="176"/>
      <c r="BMQ37" s="176"/>
      <c r="BMR37" s="176"/>
      <c r="BMS37" s="176"/>
      <c r="BMT37" s="176"/>
      <c r="BMU37" s="176"/>
      <c r="BMV37" s="176"/>
      <c r="BMW37" s="176"/>
      <c r="BMX37" s="176"/>
      <c r="BMY37" s="176"/>
      <c r="BMZ37" s="176"/>
      <c r="BNA37" s="176"/>
      <c r="BNB37" s="176"/>
      <c r="BNC37" s="176"/>
      <c r="BND37" s="176"/>
      <c r="BNE37" s="176"/>
      <c r="BNF37" s="176"/>
      <c r="BNG37" s="176"/>
      <c r="BNH37" s="176"/>
      <c r="BNI37" s="176"/>
      <c r="BNJ37" s="176"/>
      <c r="BNK37" s="176"/>
      <c r="BNL37" s="176"/>
      <c r="BNM37" s="176"/>
      <c r="BNN37" s="176"/>
      <c r="BNO37" s="176"/>
      <c r="BNP37" s="176"/>
      <c r="BNQ37" s="176"/>
      <c r="BNR37" s="176"/>
      <c r="BNS37" s="176"/>
      <c r="BNT37" s="176"/>
      <c r="BNU37" s="176"/>
      <c r="BNV37" s="176"/>
      <c r="BNW37" s="176"/>
      <c r="BNX37" s="176"/>
      <c r="BNY37" s="176"/>
      <c r="BNZ37" s="176"/>
      <c r="BOA37" s="176"/>
      <c r="BOB37" s="176"/>
      <c r="BOC37" s="176"/>
      <c r="BOD37" s="176"/>
      <c r="BOE37" s="176"/>
      <c r="BOF37" s="176"/>
      <c r="BOG37" s="176"/>
      <c r="BOH37" s="176"/>
      <c r="BOI37" s="176"/>
      <c r="BOJ37" s="176"/>
      <c r="BOK37" s="176"/>
      <c r="BOL37" s="176"/>
      <c r="BOM37" s="176"/>
      <c r="BON37" s="176"/>
      <c r="BOO37" s="176"/>
      <c r="BOP37" s="176"/>
      <c r="BOQ37" s="176"/>
      <c r="BOR37" s="176"/>
      <c r="BOS37" s="176"/>
      <c r="BOT37" s="176"/>
      <c r="BOU37" s="176"/>
      <c r="BOV37" s="176"/>
      <c r="BOW37" s="176"/>
      <c r="BOX37" s="176"/>
      <c r="BOY37" s="176"/>
      <c r="BOZ37" s="176"/>
      <c r="BPA37" s="176"/>
      <c r="BPB37" s="176"/>
      <c r="BPC37" s="176"/>
      <c r="BPD37" s="176"/>
      <c r="BPE37" s="176"/>
      <c r="BPF37" s="176"/>
      <c r="BPG37" s="176"/>
      <c r="BPH37" s="176"/>
      <c r="BPI37" s="176"/>
      <c r="BPJ37" s="176"/>
      <c r="BPK37" s="176"/>
      <c r="BPL37" s="176"/>
      <c r="BPM37" s="176"/>
      <c r="BPN37" s="176"/>
      <c r="BPO37" s="176"/>
      <c r="BPP37" s="176"/>
      <c r="BPQ37" s="176"/>
      <c r="BPR37" s="176"/>
      <c r="BPS37" s="176"/>
      <c r="BPT37" s="176"/>
      <c r="BPU37" s="176"/>
      <c r="BPV37" s="176"/>
      <c r="BPW37" s="176"/>
      <c r="BPX37" s="176"/>
      <c r="BPY37" s="176"/>
      <c r="BPZ37" s="176"/>
      <c r="BQA37" s="176"/>
      <c r="BQB37" s="176"/>
      <c r="BQC37" s="176"/>
      <c r="BQD37" s="176"/>
      <c r="BQE37" s="176"/>
      <c r="BQF37" s="176"/>
      <c r="BQG37" s="176"/>
      <c r="BQH37" s="176"/>
      <c r="BQI37" s="176"/>
      <c r="BQJ37" s="176"/>
      <c r="BQK37" s="176"/>
      <c r="BQL37" s="176"/>
      <c r="BQM37" s="176"/>
      <c r="BQN37" s="176"/>
      <c r="BQO37" s="176"/>
      <c r="BQP37" s="176"/>
      <c r="BQQ37" s="176"/>
      <c r="BQR37" s="176"/>
      <c r="BQS37" s="176"/>
      <c r="BQT37" s="176"/>
      <c r="BQU37" s="176"/>
      <c r="BQV37" s="176"/>
      <c r="BQW37" s="176"/>
      <c r="BQX37" s="176"/>
      <c r="BQY37" s="176"/>
      <c r="BQZ37" s="176"/>
      <c r="BRA37" s="176"/>
      <c r="BRB37" s="176"/>
      <c r="BRC37" s="176"/>
      <c r="BRD37" s="176"/>
      <c r="BRE37" s="176"/>
      <c r="BRF37" s="176"/>
      <c r="BRG37" s="176"/>
      <c r="BRH37" s="176"/>
      <c r="BRI37" s="176"/>
      <c r="BRJ37" s="176"/>
      <c r="BRK37" s="176"/>
      <c r="BRL37" s="176"/>
      <c r="BRM37" s="176"/>
      <c r="BRN37" s="176"/>
      <c r="BRO37" s="176"/>
      <c r="BRP37" s="176"/>
      <c r="BRQ37" s="176"/>
      <c r="BRR37" s="176"/>
      <c r="BRS37" s="176"/>
      <c r="BRT37" s="176"/>
      <c r="BRU37" s="176"/>
      <c r="BRV37" s="176"/>
      <c r="BRW37" s="176"/>
      <c r="BRX37" s="176"/>
      <c r="BRY37" s="176"/>
      <c r="BRZ37" s="176"/>
      <c r="BSA37" s="176"/>
      <c r="BSB37" s="176"/>
      <c r="BSC37" s="176"/>
      <c r="BSD37" s="176"/>
      <c r="BSE37" s="176"/>
      <c r="BSF37" s="176"/>
      <c r="BSG37" s="176"/>
      <c r="BSH37" s="176"/>
      <c r="BSI37" s="176"/>
      <c r="BSJ37" s="176"/>
      <c r="BSK37" s="176"/>
      <c r="BSL37" s="176"/>
      <c r="BSM37" s="176"/>
      <c r="BSN37" s="176"/>
      <c r="BSO37" s="176"/>
      <c r="BSP37" s="176"/>
      <c r="BSQ37" s="176"/>
      <c r="BSR37" s="176"/>
      <c r="BSS37" s="176"/>
      <c r="BST37" s="176"/>
      <c r="BSU37" s="176"/>
      <c r="BSV37" s="176"/>
      <c r="BSW37" s="176"/>
      <c r="BSX37" s="176"/>
      <c r="BSY37" s="176"/>
      <c r="BSZ37" s="176"/>
      <c r="BTA37" s="176"/>
      <c r="BTB37" s="176"/>
      <c r="BTC37" s="176"/>
      <c r="BTD37" s="176"/>
      <c r="BTE37" s="176"/>
      <c r="BTF37" s="176"/>
      <c r="BTG37" s="176"/>
      <c r="BTH37" s="176"/>
      <c r="BTI37" s="176"/>
      <c r="BTJ37" s="176"/>
      <c r="BTK37" s="176"/>
      <c r="BTL37" s="176"/>
      <c r="BTM37" s="176"/>
      <c r="BTN37" s="176"/>
      <c r="BTO37" s="176"/>
      <c r="BTP37" s="176"/>
      <c r="BTQ37" s="176"/>
      <c r="BTR37" s="176"/>
      <c r="BTS37" s="176"/>
      <c r="BTT37" s="176"/>
      <c r="BTU37" s="176"/>
      <c r="BTV37" s="176"/>
      <c r="BTW37" s="176"/>
      <c r="BTX37" s="176"/>
      <c r="BTY37" s="176"/>
      <c r="BTZ37" s="176"/>
      <c r="BUA37" s="176"/>
      <c r="BUB37" s="176"/>
      <c r="BUC37" s="176"/>
      <c r="BUD37" s="176"/>
      <c r="BUE37" s="176"/>
      <c r="BUF37" s="176"/>
      <c r="BUG37" s="176"/>
      <c r="BUH37" s="176"/>
      <c r="BUI37" s="176"/>
      <c r="BUJ37" s="176"/>
      <c r="BUK37" s="176"/>
      <c r="BUL37" s="176"/>
      <c r="BUM37" s="176"/>
      <c r="BUN37" s="176"/>
      <c r="BUO37" s="176"/>
      <c r="BUP37" s="176"/>
      <c r="BUQ37" s="176"/>
      <c r="BUR37" s="176"/>
      <c r="BUS37" s="176"/>
      <c r="BUT37" s="176"/>
      <c r="BUU37" s="176"/>
      <c r="BUV37" s="176"/>
      <c r="BUW37" s="176"/>
      <c r="BUX37" s="176"/>
      <c r="BUY37" s="176"/>
      <c r="BUZ37" s="176"/>
      <c r="BVA37" s="176"/>
      <c r="BVB37" s="176"/>
      <c r="BVC37" s="176"/>
      <c r="BVD37" s="176"/>
      <c r="BVE37" s="176"/>
      <c r="BVF37" s="176"/>
      <c r="BVG37" s="176"/>
      <c r="BVH37" s="176"/>
      <c r="BVI37" s="176"/>
      <c r="BVJ37" s="176"/>
      <c r="BVK37" s="176"/>
      <c r="BVL37" s="176"/>
      <c r="BVM37" s="176"/>
      <c r="BVN37" s="176"/>
      <c r="BVO37" s="176"/>
      <c r="BVP37" s="176"/>
      <c r="BVQ37" s="176"/>
      <c r="BVR37" s="176"/>
      <c r="BVS37" s="176"/>
      <c r="BVT37" s="176"/>
      <c r="BVU37" s="176"/>
      <c r="BVV37" s="176"/>
      <c r="BVW37" s="176"/>
      <c r="BVX37" s="176"/>
      <c r="BVY37" s="176"/>
      <c r="BVZ37" s="176"/>
      <c r="BWA37" s="176"/>
      <c r="BWB37" s="176"/>
      <c r="BWC37" s="176"/>
      <c r="BWD37" s="176"/>
      <c r="BWE37" s="176"/>
      <c r="BWF37" s="176"/>
      <c r="BWG37" s="176"/>
      <c r="BWH37" s="176"/>
      <c r="BWI37" s="176"/>
      <c r="BWJ37" s="176"/>
      <c r="BWK37" s="176"/>
      <c r="BWL37" s="176"/>
      <c r="BWM37" s="176"/>
      <c r="BWN37" s="176"/>
      <c r="BWO37" s="176"/>
      <c r="BWP37" s="176"/>
      <c r="BWQ37" s="176"/>
      <c r="BWR37" s="176"/>
      <c r="BWS37" s="176"/>
      <c r="BWT37" s="176"/>
      <c r="BWU37" s="176"/>
      <c r="BWV37" s="176"/>
      <c r="BWW37" s="176"/>
      <c r="BWX37" s="176"/>
      <c r="BWY37" s="176"/>
      <c r="BWZ37" s="176"/>
      <c r="BXA37" s="176"/>
      <c r="BXB37" s="176"/>
      <c r="BXC37" s="176"/>
      <c r="BXD37" s="176"/>
      <c r="BXE37" s="176"/>
      <c r="BXF37" s="176"/>
      <c r="BXG37" s="176"/>
      <c r="BXH37" s="176"/>
      <c r="BXI37" s="176"/>
      <c r="BXJ37" s="176"/>
      <c r="BXK37" s="176"/>
      <c r="BXL37" s="176"/>
      <c r="BXM37" s="176"/>
      <c r="BXN37" s="176"/>
      <c r="BXO37" s="176"/>
      <c r="BXP37" s="176"/>
      <c r="BXQ37" s="176"/>
      <c r="BXR37" s="176"/>
      <c r="BXS37" s="176"/>
      <c r="BXT37" s="176"/>
      <c r="BXU37" s="176"/>
      <c r="BXV37" s="176"/>
      <c r="BXW37" s="176"/>
      <c r="BXX37" s="176"/>
      <c r="BXY37" s="176"/>
      <c r="BXZ37" s="176"/>
      <c r="BYA37" s="176"/>
      <c r="BYB37" s="176"/>
      <c r="BYC37" s="176"/>
      <c r="BYD37" s="176"/>
      <c r="BYE37" s="176"/>
      <c r="BYF37" s="176"/>
      <c r="BYG37" s="176"/>
      <c r="BYH37" s="176"/>
      <c r="BYI37" s="176"/>
      <c r="BYJ37" s="176"/>
      <c r="BYK37" s="176"/>
      <c r="BYL37" s="176"/>
      <c r="BYM37" s="176"/>
      <c r="BYN37" s="176"/>
      <c r="BYO37" s="176"/>
      <c r="BYP37" s="176"/>
      <c r="BYQ37" s="176"/>
      <c r="BYR37" s="176"/>
      <c r="BYS37" s="176"/>
      <c r="BYT37" s="176"/>
      <c r="BYU37" s="176"/>
      <c r="BYV37" s="176"/>
      <c r="BYW37" s="176"/>
      <c r="BYX37" s="176"/>
      <c r="BYY37" s="176"/>
      <c r="BYZ37" s="176"/>
      <c r="BZA37" s="176"/>
      <c r="BZB37" s="176"/>
      <c r="BZC37" s="176"/>
      <c r="BZD37" s="176"/>
      <c r="BZE37" s="176"/>
      <c r="BZF37" s="176"/>
      <c r="BZG37" s="176"/>
      <c r="BZH37" s="176"/>
      <c r="BZI37" s="176"/>
      <c r="BZJ37" s="176"/>
      <c r="BZK37" s="176"/>
      <c r="BZL37" s="176"/>
      <c r="BZM37" s="176"/>
      <c r="BZN37" s="176"/>
      <c r="BZO37" s="176"/>
      <c r="BZP37" s="176"/>
      <c r="BZQ37" s="176"/>
      <c r="BZR37" s="176"/>
      <c r="BZS37" s="176"/>
      <c r="BZT37" s="176"/>
      <c r="BZU37" s="176"/>
      <c r="BZV37" s="176"/>
      <c r="BZW37" s="176"/>
      <c r="BZX37" s="176"/>
      <c r="BZY37" s="176"/>
      <c r="BZZ37" s="176"/>
      <c r="CAA37" s="176"/>
      <c r="CAB37" s="176"/>
      <c r="CAC37" s="176"/>
      <c r="CAD37" s="176"/>
      <c r="CAE37" s="176"/>
      <c r="CAF37" s="176"/>
      <c r="CAG37" s="176"/>
      <c r="CAH37" s="176"/>
      <c r="CAI37" s="176"/>
      <c r="CAJ37" s="176"/>
      <c r="CAK37" s="176"/>
      <c r="CAL37" s="176"/>
      <c r="CAM37" s="176"/>
      <c r="CAN37" s="176"/>
      <c r="CAO37" s="176"/>
      <c r="CAP37" s="176"/>
      <c r="CAQ37" s="176"/>
      <c r="CAR37" s="176"/>
      <c r="CAS37" s="176"/>
      <c r="CAT37" s="176"/>
      <c r="CAU37" s="176"/>
      <c r="CAV37" s="176"/>
      <c r="CAW37" s="176"/>
      <c r="CAX37" s="176"/>
      <c r="CAY37" s="176"/>
      <c r="CAZ37" s="176"/>
      <c r="CBA37" s="176"/>
      <c r="CBB37" s="176"/>
      <c r="CBC37" s="176"/>
      <c r="CBD37" s="176"/>
      <c r="CBE37" s="176"/>
      <c r="CBF37" s="176"/>
      <c r="CBG37" s="176"/>
      <c r="CBH37" s="176"/>
      <c r="CBI37" s="176"/>
      <c r="CBJ37" s="176"/>
      <c r="CBK37" s="176"/>
      <c r="CBL37" s="176"/>
      <c r="CBM37" s="176"/>
      <c r="CBN37" s="176"/>
      <c r="CBO37" s="176"/>
      <c r="CBP37" s="176"/>
      <c r="CBQ37" s="176"/>
      <c r="CBR37" s="176"/>
      <c r="CBS37" s="176"/>
      <c r="CBT37" s="176"/>
      <c r="CBU37" s="176"/>
      <c r="CBV37" s="176"/>
      <c r="CBW37" s="176"/>
      <c r="CBX37" s="176"/>
      <c r="CBY37" s="176"/>
      <c r="CBZ37" s="176"/>
      <c r="CCA37" s="176"/>
      <c r="CCB37" s="176"/>
      <c r="CCC37" s="176"/>
      <c r="CCD37" s="176"/>
      <c r="CCE37" s="176"/>
      <c r="CCF37" s="176"/>
      <c r="CCG37" s="176"/>
      <c r="CCH37" s="176"/>
      <c r="CCI37" s="176"/>
      <c r="CCJ37" s="176"/>
      <c r="CCK37" s="176"/>
      <c r="CCL37" s="176"/>
      <c r="CCM37" s="176"/>
      <c r="CCN37" s="176"/>
      <c r="CCO37" s="176"/>
      <c r="CCP37" s="176"/>
      <c r="CCQ37" s="176"/>
      <c r="CCR37" s="176"/>
      <c r="CCS37" s="176"/>
      <c r="CCT37" s="176"/>
      <c r="CCU37" s="176"/>
      <c r="CCV37" s="176"/>
      <c r="CCW37" s="176"/>
      <c r="CCX37" s="176"/>
      <c r="CCY37" s="176"/>
      <c r="CCZ37" s="176"/>
      <c r="CDA37" s="176"/>
      <c r="CDB37" s="176"/>
      <c r="CDC37" s="176"/>
      <c r="CDD37" s="176"/>
      <c r="CDE37" s="176"/>
      <c r="CDF37" s="176"/>
      <c r="CDG37" s="176"/>
      <c r="CDH37" s="176"/>
      <c r="CDI37" s="176"/>
      <c r="CDJ37" s="176"/>
      <c r="CDK37" s="176"/>
      <c r="CDL37" s="176"/>
      <c r="CDM37" s="176"/>
      <c r="CDN37" s="176"/>
      <c r="CDO37" s="176"/>
      <c r="CDP37" s="176"/>
      <c r="CDQ37" s="176"/>
      <c r="CDR37" s="176"/>
      <c r="CDS37" s="176"/>
      <c r="CDT37" s="176"/>
      <c r="CDU37" s="176"/>
      <c r="CDV37" s="176"/>
      <c r="CDW37" s="176"/>
      <c r="CDX37" s="176"/>
      <c r="CDY37" s="176"/>
      <c r="CDZ37" s="176"/>
      <c r="CEA37" s="176"/>
      <c r="CEB37" s="176"/>
      <c r="CEC37" s="176"/>
      <c r="CED37" s="176"/>
      <c r="CEE37" s="176"/>
      <c r="CEF37" s="176"/>
      <c r="CEG37" s="176"/>
      <c r="CEH37" s="176"/>
      <c r="CEI37" s="176"/>
      <c r="CEJ37" s="176"/>
      <c r="CEK37" s="176"/>
      <c r="CEL37" s="176"/>
      <c r="CEM37" s="176"/>
      <c r="CEN37" s="176"/>
      <c r="CEO37" s="176"/>
      <c r="CEP37" s="176"/>
      <c r="CEQ37" s="176"/>
      <c r="CER37" s="176"/>
      <c r="CES37" s="176"/>
      <c r="CET37" s="176"/>
      <c r="CEU37" s="176"/>
      <c r="CEV37" s="176"/>
      <c r="CEW37" s="176"/>
      <c r="CEX37" s="176"/>
      <c r="CEY37" s="176"/>
      <c r="CEZ37" s="176"/>
      <c r="CFA37" s="176"/>
      <c r="CFB37" s="176"/>
      <c r="CFC37" s="176"/>
      <c r="CFD37" s="176"/>
      <c r="CFE37" s="176"/>
      <c r="CFF37" s="176"/>
      <c r="CFG37" s="176"/>
      <c r="CFH37" s="176"/>
      <c r="CFI37" s="176"/>
      <c r="CFJ37" s="176"/>
      <c r="CFK37" s="176"/>
      <c r="CFL37" s="176"/>
      <c r="CFM37" s="176"/>
      <c r="CFN37" s="176"/>
      <c r="CFO37" s="176"/>
      <c r="CFP37" s="176"/>
      <c r="CFQ37" s="176"/>
      <c r="CFR37" s="176"/>
      <c r="CFS37" s="176"/>
      <c r="CFT37" s="176"/>
      <c r="CFU37" s="176"/>
      <c r="CFV37" s="176"/>
      <c r="CFW37" s="176"/>
      <c r="CFX37" s="176"/>
      <c r="CFY37" s="176"/>
      <c r="CFZ37" s="176"/>
      <c r="CGA37" s="176"/>
      <c r="CGB37" s="176"/>
      <c r="CGC37" s="176"/>
      <c r="CGD37" s="176"/>
      <c r="CGE37" s="176"/>
      <c r="CGF37" s="176"/>
      <c r="CGG37" s="176"/>
      <c r="CGH37" s="176"/>
      <c r="CGI37" s="176"/>
      <c r="CGJ37" s="176"/>
      <c r="CGK37" s="176"/>
      <c r="CGL37" s="176"/>
      <c r="CGM37" s="176"/>
      <c r="CGN37" s="176"/>
      <c r="CGO37" s="176"/>
      <c r="CGP37" s="176"/>
      <c r="CGQ37" s="176"/>
      <c r="CGR37" s="176"/>
      <c r="CGS37" s="176"/>
      <c r="CGT37" s="176"/>
      <c r="CGU37" s="176"/>
      <c r="CGV37" s="176"/>
      <c r="CGW37" s="176"/>
      <c r="CGX37" s="176"/>
      <c r="CGY37" s="176"/>
      <c r="CGZ37" s="176"/>
      <c r="CHA37" s="176"/>
      <c r="CHB37" s="176"/>
      <c r="CHC37" s="176"/>
      <c r="CHD37" s="176"/>
      <c r="CHE37" s="176"/>
      <c r="CHF37" s="176"/>
      <c r="CHG37" s="176"/>
      <c r="CHH37" s="176"/>
      <c r="CHI37" s="176"/>
      <c r="CHJ37" s="176"/>
      <c r="CHK37" s="176"/>
      <c r="CHL37" s="176"/>
      <c r="CHM37" s="176"/>
      <c r="CHN37" s="176"/>
      <c r="CHO37" s="176"/>
      <c r="CHP37" s="176"/>
      <c r="CHQ37" s="176"/>
      <c r="CHR37" s="176"/>
      <c r="CHS37" s="176"/>
      <c r="CHT37" s="176"/>
      <c r="CHU37" s="176"/>
      <c r="CHV37" s="176"/>
      <c r="CHW37" s="176"/>
      <c r="CHX37" s="176"/>
      <c r="CHY37" s="176"/>
      <c r="CHZ37" s="176"/>
      <c r="CIA37" s="176"/>
      <c r="CIB37" s="176"/>
      <c r="CIC37" s="176"/>
      <c r="CID37" s="176"/>
      <c r="CIE37" s="176"/>
      <c r="CIF37" s="176"/>
      <c r="CIG37" s="176"/>
      <c r="CIH37" s="176"/>
      <c r="CII37" s="176"/>
      <c r="CIJ37" s="176"/>
      <c r="CIK37" s="176"/>
      <c r="CIL37" s="176"/>
      <c r="CIM37" s="176"/>
      <c r="CIN37" s="176"/>
      <c r="CIO37" s="176"/>
      <c r="CIP37" s="176"/>
      <c r="CIQ37" s="176"/>
      <c r="CIR37" s="176"/>
      <c r="CIS37" s="176"/>
      <c r="CIT37" s="176"/>
      <c r="CIU37" s="176"/>
      <c r="CIV37" s="176"/>
      <c r="CIW37" s="176"/>
      <c r="CIX37" s="176"/>
      <c r="CIY37" s="176"/>
      <c r="CIZ37" s="176"/>
      <c r="CJA37" s="176"/>
      <c r="CJB37" s="176"/>
      <c r="CJC37" s="176"/>
      <c r="CJD37" s="176"/>
      <c r="CJE37" s="176"/>
      <c r="CJF37" s="176"/>
      <c r="CJG37" s="176"/>
      <c r="CJH37" s="176"/>
      <c r="CJI37" s="176"/>
      <c r="CJJ37" s="176"/>
      <c r="CJK37" s="176"/>
      <c r="CJL37" s="176"/>
      <c r="CJM37" s="176"/>
      <c r="CJN37" s="176"/>
      <c r="CJO37" s="176"/>
      <c r="CJP37" s="176"/>
      <c r="CJQ37" s="176"/>
      <c r="CJR37" s="176"/>
      <c r="CJS37" s="176"/>
      <c r="CJT37" s="176"/>
      <c r="CJU37" s="176"/>
      <c r="CJV37" s="176"/>
      <c r="CJW37" s="176"/>
      <c r="CJX37" s="176"/>
      <c r="CJY37" s="176"/>
      <c r="CJZ37" s="176"/>
      <c r="CKA37" s="176"/>
      <c r="CKB37" s="176"/>
      <c r="CKC37" s="176"/>
      <c r="CKD37" s="176"/>
      <c r="CKE37" s="176"/>
      <c r="CKF37" s="176"/>
      <c r="CKG37" s="176"/>
      <c r="CKH37" s="176"/>
      <c r="CKI37" s="176"/>
      <c r="CKJ37" s="176"/>
      <c r="CKK37" s="176"/>
      <c r="CKL37" s="176"/>
      <c r="CKM37" s="176"/>
      <c r="CKN37" s="176"/>
      <c r="CKO37" s="176"/>
      <c r="CKP37" s="176"/>
      <c r="CKQ37" s="176"/>
      <c r="CKR37" s="176"/>
      <c r="CKS37" s="176"/>
      <c r="CKT37" s="176"/>
      <c r="CKU37" s="176"/>
      <c r="CKV37" s="176"/>
      <c r="CKW37" s="176"/>
      <c r="CKX37" s="176"/>
      <c r="CKY37" s="176"/>
      <c r="CKZ37" s="176"/>
      <c r="CLA37" s="176"/>
      <c r="CLB37" s="176"/>
      <c r="CLC37" s="176"/>
      <c r="CLD37" s="176"/>
      <c r="CLE37" s="176"/>
      <c r="CLF37" s="176"/>
      <c r="CLG37" s="176"/>
      <c r="CLH37" s="176"/>
      <c r="CLI37" s="176"/>
      <c r="CLJ37" s="176"/>
      <c r="CLK37" s="176"/>
      <c r="CLL37" s="176"/>
      <c r="CLM37" s="176"/>
      <c r="CLN37" s="176"/>
      <c r="CLO37" s="176"/>
      <c r="CLP37" s="176"/>
      <c r="CLQ37" s="176"/>
      <c r="CLR37" s="176"/>
      <c r="CLS37" s="176"/>
      <c r="CLT37" s="176"/>
      <c r="CLU37" s="176"/>
      <c r="CLV37" s="176"/>
      <c r="CLW37" s="176"/>
      <c r="CLX37" s="176"/>
      <c r="CLY37" s="176"/>
      <c r="CLZ37" s="176"/>
      <c r="CMA37" s="176"/>
      <c r="CMB37" s="176"/>
      <c r="CMC37" s="176"/>
      <c r="CMD37" s="176"/>
      <c r="CME37" s="176"/>
      <c r="CMF37" s="176"/>
      <c r="CMG37" s="176"/>
      <c r="CMH37" s="176"/>
      <c r="CMI37" s="176"/>
      <c r="CMJ37" s="176"/>
      <c r="CMK37" s="176"/>
      <c r="CML37" s="176"/>
      <c r="CMM37" s="176"/>
      <c r="CMN37" s="176"/>
      <c r="CMO37" s="176"/>
      <c r="CMP37" s="176"/>
      <c r="CMQ37" s="176"/>
      <c r="CMR37" s="176"/>
      <c r="CMS37" s="176"/>
      <c r="CMT37" s="176"/>
      <c r="CMU37" s="176"/>
      <c r="CMV37" s="176"/>
      <c r="CMW37" s="176"/>
      <c r="CMX37" s="176"/>
      <c r="CMY37" s="176"/>
      <c r="CMZ37" s="176"/>
      <c r="CNA37" s="176"/>
      <c r="CNB37" s="176"/>
      <c r="CNC37" s="176"/>
      <c r="CND37" s="176"/>
      <c r="CNE37" s="176"/>
      <c r="CNF37" s="176"/>
      <c r="CNG37" s="176"/>
      <c r="CNH37" s="176"/>
      <c r="CNI37" s="176"/>
      <c r="CNJ37" s="176"/>
      <c r="CNK37" s="176"/>
      <c r="CNL37" s="176"/>
      <c r="CNM37" s="176"/>
      <c r="CNN37" s="176"/>
      <c r="CNO37" s="176"/>
      <c r="CNP37" s="176"/>
      <c r="CNQ37" s="176"/>
      <c r="CNR37" s="176"/>
      <c r="CNS37" s="176"/>
      <c r="CNT37" s="176"/>
      <c r="CNU37" s="176"/>
      <c r="CNV37" s="176"/>
      <c r="CNW37" s="176"/>
      <c r="CNX37" s="176"/>
      <c r="CNY37" s="176"/>
      <c r="CNZ37" s="176"/>
      <c r="COA37" s="176"/>
      <c r="COB37" s="176"/>
      <c r="COC37" s="176"/>
      <c r="COD37" s="176"/>
      <c r="COE37" s="176"/>
      <c r="COF37" s="176"/>
      <c r="COG37" s="176"/>
      <c r="COH37" s="176"/>
      <c r="COI37" s="176"/>
      <c r="COJ37" s="176"/>
      <c r="COK37" s="176"/>
      <c r="COL37" s="176"/>
      <c r="COM37" s="176"/>
      <c r="CON37" s="176"/>
      <c r="COO37" s="176"/>
      <c r="COP37" s="176"/>
      <c r="COQ37" s="176"/>
      <c r="COR37" s="176"/>
      <c r="COS37" s="176"/>
      <c r="COT37" s="176"/>
      <c r="COU37" s="176"/>
      <c r="COV37" s="176"/>
      <c r="COW37" s="176"/>
      <c r="COX37" s="176"/>
      <c r="COY37" s="176"/>
      <c r="COZ37" s="176"/>
      <c r="CPA37" s="176"/>
      <c r="CPB37" s="176"/>
      <c r="CPC37" s="176"/>
      <c r="CPD37" s="176"/>
      <c r="CPE37" s="176"/>
      <c r="CPF37" s="176"/>
      <c r="CPG37" s="176"/>
      <c r="CPH37" s="176"/>
      <c r="CPI37" s="176"/>
      <c r="CPJ37" s="176"/>
      <c r="CPK37" s="176"/>
      <c r="CPL37" s="176"/>
      <c r="CPM37" s="176"/>
      <c r="CPN37" s="176"/>
      <c r="CPO37" s="176"/>
      <c r="CPP37" s="176"/>
      <c r="CPQ37" s="176"/>
      <c r="CPR37" s="176"/>
      <c r="CPS37" s="176"/>
      <c r="CPT37" s="176"/>
      <c r="CPU37" s="176"/>
      <c r="CPV37" s="176"/>
      <c r="CPW37" s="176"/>
      <c r="CPX37" s="176"/>
      <c r="CPY37" s="176"/>
      <c r="CPZ37" s="176"/>
      <c r="CQA37" s="176"/>
      <c r="CQB37" s="176"/>
      <c r="CQC37" s="176"/>
      <c r="CQD37" s="176"/>
      <c r="CQE37" s="176"/>
      <c r="CQF37" s="176"/>
      <c r="CQG37" s="176"/>
      <c r="CQH37" s="176"/>
      <c r="CQI37" s="176"/>
      <c r="CQJ37" s="176"/>
      <c r="CQK37" s="176"/>
      <c r="CQL37" s="176"/>
      <c r="CQM37" s="176"/>
      <c r="CQN37" s="176"/>
      <c r="CQO37" s="176"/>
      <c r="CQP37" s="176"/>
      <c r="CQQ37" s="176"/>
      <c r="CQR37" s="176"/>
      <c r="CQS37" s="176"/>
      <c r="CQT37" s="176"/>
      <c r="CQU37" s="176"/>
      <c r="CQV37" s="176"/>
      <c r="CQW37" s="176"/>
      <c r="CQX37" s="176"/>
      <c r="CQY37" s="176"/>
      <c r="CQZ37" s="176"/>
      <c r="CRA37" s="176"/>
      <c r="CRB37" s="176"/>
      <c r="CRC37" s="176"/>
      <c r="CRD37" s="176"/>
      <c r="CRE37" s="176"/>
      <c r="CRF37" s="176"/>
      <c r="CRG37" s="176"/>
      <c r="CRH37" s="176"/>
      <c r="CRI37" s="176"/>
      <c r="CRJ37" s="176"/>
      <c r="CRK37" s="176"/>
      <c r="CRL37" s="176"/>
      <c r="CRM37" s="176"/>
      <c r="CRN37" s="176"/>
      <c r="CRO37" s="176"/>
      <c r="CRP37" s="176"/>
      <c r="CRQ37" s="176"/>
      <c r="CRR37" s="176"/>
      <c r="CRS37" s="176"/>
      <c r="CRT37" s="176"/>
      <c r="CRU37" s="176"/>
      <c r="CRV37" s="176"/>
      <c r="CRW37" s="176"/>
      <c r="CRX37" s="176"/>
      <c r="CRY37" s="176"/>
      <c r="CRZ37" s="176"/>
      <c r="CSA37" s="176"/>
      <c r="CSB37" s="176"/>
      <c r="CSC37" s="176"/>
      <c r="CSD37" s="176"/>
      <c r="CSE37" s="176"/>
      <c r="CSF37" s="176"/>
      <c r="CSG37" s="176"/>
      <c r="CSH37" s="176"/>
      <c r="CSI37" s="176"/>
      <c r="CSJ37" s="176"/>
      <c r="CSK37" s="176"/>
      <c r="CSL37" s="176"/>
      <c r="CSM37" s="176"/>
      <c r="CSN37" s="176"/>
      <c r="CSO37" s="176"/>
      <c r="CSP37" s="176"/>
      <c r="CSQ37" s="176"/>
      <c r="CSR37" s="176"/>
      <c r="CSS37" s="176"/>
      <c r="CST37" s="176"/>
      <c r="CSU37" s="176"/>
      <c r="CSV37" s="176"/>
      <c r="CSW37" s="176"/>
      <c r="CSX37" s="176"/>
      <c r="CSY37" s="176"/>
      <c r="CSZ37" s="176"/>
      <c r="CTA37" s="176"/>
      <c r="CTB37" s="176"/>
      <c r="CTC37" s="176"/>
      <c r="CTD37" s="176"/>
      <c r="CTE37" s="176"/>
      <c r="CTF37" s="176"/>
      <c r="CTG37" s="176"/>
      <c r="CTH37" s="176"/>
      <c r="CTI37" s="176"/>
      <c r="CTJ37" s="176"/>
      <c r="CTK37" s="176"/>
      <c r="CTL37" s="176"/>
      <c r="CTM37" s="176"/>
      <c r="CTN37" s="176"/>
      <c r="CTO37" s="176"/>
      <c r="CTP37" s="176"/>
      <c r="CTQ37" s="176"/>
      <c r="CTR37" s="176"/>
      <c r="CTS37" s="176"/>
      <c r="CTT37" s="176"/>
      <c r="CTU37" s="176"/>
      <c r="CTV37" s="176"/>
      <c r="CTW37" s="176"/>
      <c r="CTX37" s="176"/>
      <c r="CTY37" s="176"/>
      <c r="CTZ37" s="176"/>
      <c r="CUA37" s="176"/>
      <c r="CUB37" s="176"/>
      <c r="CUC37" s="176"/>
      <c r="CUD37" s="176"/>
      <c r="CUE37" s="176"/>
      <c r="CUF37" s="176"/>
      <c r="CUG37" s="176"/>
      <c r="CUH37" s="176"/>
      <c r="CUI37" s="176"/>
      <c r="CUJ37" s="176"/>
      <c r="CUK37" s="176"/>
      <c r="CUL37" s="176"/>
      <c r="CUM37" s="176"/>
      <c r="CUN37" s="176"/>
      <c r="CUO37" s="176"/>
      <c r="CUP37" s="176"/>
      <c r="CUQ37" s="176"/>
      <c r="CUR37" s="176"/>
      <c r="CUS37" s="176"/>
      <c r="CUT37" s="176"/>
      <c r="CUU37" s="176"/>
      <c r="CUV37" s="176"/>
      <c r="CUW37" s="176"/>
      <c r="CUX37" s="176"/>
      <c r="CUY37" s="176"/>
      <c r="CUZ37" s="176"/>
      <c r="CVA37" s="176"/>
      <c r="CVB37" s="176"/>
      <c r="CVC37" s="176"/>
      <c r="CVD37" s="176"/>
      <c r="CVE37" s="176"/>
      <c r="CVF37" s="176"/>
      <c r="CVG37" s="176"/>
      <c r="CVH37" s="176"/>
      <c r="CVI37" s="176"/>
      <c r="CVJ37" s="176"/>
      <c r="CVK37" s="176"/>
      <c r="CVL37" s="176"/>
      <c r="CVM37" s="176"/>
      <c r="CVN37" s="176"/>
      <c r="CVO37" s="176"/>
      <c r="CVP37" s="176"/>
      <c r="CVQ37" s="176"/>
      <c r="CVR37" s="176"/>
      <c r="CVS37" s="176"/>
      <c r="CVT37" s="176"/>
      <c r="CVU37" s="176"/>
      <c r="CVV37" s="176"/>
      <c r="CVW37" s="176"/>
      <c r="CVX37" s="176"/>
      <c r="CVY37" s="176"/>
      <c r="CVZ37" s="176"/>
      <c r="CWA37" s="176"/>
      <c r="CWB37" s="176"/>
      <c r="CWC37" s="176"/>
      <c r="CWD37" s="176"/>
      <c r="CWE37" s="176"/>
      <c r="CWF37" s="176"/>
      <c r="CWG37" s="176"/>
      <c r="CWH37" s="176"/>
      <c r="CWI37" s="176"/>
      <c r="CWJ37" s="176"/>
      <c r="CWK37" s="176"/>
      <c r="CWL37" s="176"/>
      <c r="CWM37" s="176"/>
      <c r="CWN37" s="176"/>
      <c r="CWO37" s="176"/>
      <c r="CWP37" s="176"/>
      <c r="CWQ37" s="176"/>
      <c r="CWR37" s="176"/>
      <c r="CWS37" s="176"/>
      <c r="CWT37" s="176"/>
      <c r="CWU37" s="176"/>
      <c r="CWV37" s="176"/>
      <c r="CWW37" s="176"/>
      <c r="CWX37" s="176"/>
      <c r="CWY37" s="176"/>
      <c r="CWZ37" s="176"/>
      <c r="CXA37" s="176"/>
      <c r="CXB37" s="176"/>
      <c r="CXC37" s="176"/>
      <c r="CXD37" s="176"/>
      <c r="CXE37" s="176"/>
      <c r="CXF37" s="176"/>
      <c r="CXG37" s="176"/>
      <c r="CXH37" s="176"/>
      <c r="CXI37" s="176"/>
      <c r="CXJ37" s="176"/>
      <c r="CXK37" s="176"/>
      <c r="CXL37" s="176"/>
      <c r="CXM37" s="176"/>
      <c r="CXN37" s="176"/>
      <c r="CXO37" s="176"/>
      <c r="CXP37" s="176"/>
      <c r="CXQ37" s="176"/>
      <c r="CXR37" s="176"/>
      <c r="CXS37" s="176"/>
      <c r="CXT37" s="176"/>
      <c r="CXU37" s="176"/>
      <c r="CXV37" s="176"/>
      <c r="CXW37" s="176"/>
      <c r="CXX37" s="176"/>
      <c r="CXY37" s="176"/>
      <c r="CXZ37" s="176"/>
      <c r="CYA37" s="176"/>
      <c r="CYB37" s="176"/>
      <c r="CYC37" s="176"/>
      <c r="CYD37" s="176"/>
      <c r="CYE37" s="176"/>
      <c r="CYF37" s="176"/>
      <c r="CYG37" s="176"/>
      <c r="CYH37" s="176"/>
      <c r="CYI37" s="176"/>
      <c r="CYJ37" s="176"/>
      <c r="CYK37" s="176"/>
      <c r="CYL37" s="176"/>
      <c r="CYM37" s="176"/>
      <c r="CYN37" s="176"/>
      <c r="CYO37" s="176"/>
      <c r="CYP37" s="176"/>
      <c r="CYQ37" s="176"/>
      <c r="CYR37" s="176"/>
      <c r="CYS37" s="176"/>
      <c r="CYT37" s="176"/>
      <c r="CYU37" s="176"/>
      <c r="CYV37" s="176"/>
      <c r="CYW37" s="176"/>
      <c r="CYX37" s="176"/>
      <c r="CYY37" s="176"/>
      <c r="CYZ37" s="176"/>
      <c r="CZA37" s="176"/>
      <c r="CZB37" s="176"/>
      <c r="CZC37" s="176"/>
      <c r="CZD37" s="176"/>
      <c r="CZE37" s="176"/>
      <c r="CZF37" s="176"/>
      <c r="CZG37" s="176"/>
      <c r="CZH37" s="176"/>
      <c r="CZI37" s="176"/>
      <c r="CZJ37" s="176"/>
      <c r="CZK37" s="176"/>
      <c r="CZL37" s="176"/>
      <c r="CZM37" s="176"/>
      <c r="CZN37" s="176"/>
      <c r="CZO37" s="176"/>
      <c r="CZP37" s="176"/>
      <c r="CZQ37" s="176"/>
      <c r="CZR37" s="176"/>
      <c r="CZS37" s="176"/>
      <c r="CZT37" s="176"/>
      <c r="CZU37" s="176"/>
      <c r="CZV37" s="176"/>
      <c r="CZW37" s="176"/>
      <c r="CZX37" s="176"/>
      <c r="CZY37" s="176"/>
      <c r="CZZ37" s="176"/>
      <c r="DAA37" s="176"/>
      <c r="DAB37" s="176"/>
      <c r="DAC37" s="176"/>
      <c r="DAD37" s="176"/>
      <c r="DAE37" s="176"/>
      <c r="DAF37" s="176"/>
      <c r="DAG37" s="176"/>
      <c r="DAH37" s="176"/>
      <c r="DAI37" s="176"/>
      <c r="DAJ37" s="176"/>
      <c r="DAK37" s="176"/>
      <c r="DAL37" s="176"/>
      <c r="DAM37" s="176"/>
      <c r="DAN37" s="176"/>
      <c r="DAO37" s="176"/>
      <c r="DAP37" s="176"/>
      <c r="DAQ37" s="176"/>
      <c r="DAR37" s="176"/>
      <c r="DAS37" s="176"/>
      <c r="DAT37" s="176"/>
      <c r="DAU37" s="176"/>
      <c r="DAV37" s="176"/>
      <c r="DAW37" s="176"/>
      <c r="DAX37" s="176"/>
      <c r="DAY37" s="176"/>
      <c r="DAZ37" s="176"/>
      <c r="DBA37" s="176"/>
      <c r="DBB37" s="176"/>
      <c r="DBC37" s="176"/>
      <c r="DBD37" s="176"/>
      <c r="DBE37" s="176"/>
      <c r="DBF37" s="176"/>
      <c r="DBG37" s="176"/>
      <c r="DBH37" s="176"/>
      <c r="DBI37" s="176"/>
      <c r="DBJ37" s="176"/>
      <c r="DBK37" s="176"/>
      <c r="DBL37" s="176"/>
      <c r="DBM37" s="176"/>
      <c r="DBN37" s="176"/>
      <c r="DBO37" s="176"/>
      <c r="DBP37" s="176"/>
      <c r="DBQ37" s="176"/>
      <c r="DBR37" s="176"/>
      <c r="DBS37" s="176"/>
      <c r="DBT37" s="176"/>
      <c r="DBU37" s="176"/>
      <c r="DBV37" s="176"/>
      <c r="DBW37" s="176"/>
      <c r="DBX37" s="176"/>
      <c r="DBY37" s="176"/>
      <c r="DBZ37" s="176"/>
      <c r="DCA37" s="176"/>
      <c r="DCB37" s="176"/>
      <c r="DCC37" s="176"/>
      <c r="DCD37" s="176"/>
      <c r="DCE37" s="176"/>
      <c r="DCF37" s="176"/>
      <c r="DCG37" s="176"/>
      <c r="DCH37" s="176"/>
      <c r="DCI37" s="176"/>
      <c r="DCJ37" s="176"/>
      <c r="DCK37" s="176"/>
      <c r="DCL37" s="176"/>
      <c r="DCM37" s="176"/>
      <c r="DCN37" s="176"/>
      <c r="DCO37" s="176"/>
      <c r="DCP37" s="176"/>
      <c r="DCQ37" s="176"/>
      <c r="DCR37" s="176"/>
      <c r="DCS37" s="176"/>
      <c r="DCT37" s="176"/>
      <c r="DCU37" s="176"/>
      <c r="DCV37" s="176"/>
      <c r="DCW37" s="176"/>
      <c r="DCX37" s="176"/>
      <c r="DCY37" s="176"/>
      <c r="DCZ37" s="176"/>
      <c r="DDA37" s="176"/>
      <c r="DDB37" s="176"/>
      <c r="DDC37" s="176"/>
      <c r="DDD37" s="176"/>
      <c r="DDE37" s="176"/>
      <c r="DDF37" s="176"/>
      <c r="DDG37" s="176"/>
      <c r="DDH37" s="176"/>
      <c r="DDI37" s="176"/>
      <c r="DDJ37" s="176"/>
      <c r="DDK37" s="176"/>
      <c r="DDL37" s="176"/>
      <c r="DDM37" s="176"/>
      <c r="DDN37" s="176"/>
      <c r="DDO37" s="176"/>
      <c r="DDP37" s="176"/>
      <c r="DDQ37" s="176"/>
      <c r="DDR37" s="176"/>
      <c r="DDS37" s="176"/>
      <c r="DDT37" s="176"/>
      <c r="DDU37" s="176"/>
      <c r="DDV37" s="176"/>
      <c r="DDW37" s="176"/>
      <c r="DDX37" s="176"/>
      <c r="DDY37" s="176"/>
      <c r="DDZ37" s="176"/>
      <c r="DEA37" s="176"/>
      <c r="DEB37" s="176"/>
      <c r="DEC37" s="176"/>
      <c r="DED37" s="176"/>
      <c r="DEE37" s="176"/>
      <c r="DEF37" s="176"/>
      <c r="DEG37" s="176"/>
      <c r="DEH37" s="176"/>
      <c r="DEI37" s="176"/>
      <c r="DEJ37" s="176"/>
      <c r="DEK37" s="176"/>
      <c r="DEL37" s="176"/>
      <c r="DEM37" s="176"/>
      <c r="DEN37" s="176"/>
      <c r="DEO37" s="176"/>
      <c r="DEP37" s="176"/>
      <c r="DEQ37" s="176"/>
      <c r="DER37" s="176"/>
      <c r="DES37" s="176"/>
      <c r="DET37" s="176"/>
      <c r="DEU37" s="176"/>
      <c r="DEV37" s="176"/>
      <c r="DEW37" s="176"/>
      <c r="DEX37" s="176"/>
      <c r="DEY37" s="176"/>
      <c r="DEZ37" s="176"/>
      <c r="DFA37" s="176"/>
      <c r="DFB37" s="176"/>
      <c r="DFC37" s="176"/>
      <c r="DFD37" s="176"/>
      <c r="DFE37" s="176"/>
      <c r="DFF37" s="176"/>
      <c r="DFG37" s="176"/>
      <c r="DFH37" s="176"/>
      <c r="DFI37" s="176"/>
      <c r="DFJ37" s="176"/>
      <c r="DFK37" s="176"/>
      <c r="DFL37" s="176"/>
      <c r="DFM37" s="176"/>
      <c r="DFN37" s="176"/>
      <c r="DFO37" s="176"/>
      <c r="DFP37" s="176"/>
      <c r="DFQ37" s="176"/>
      <c r="DFR37" s="176"/>
      <c r="DFS37" s="176"/>
      <c r="DFT37" s="176"/>
      <c r="DFU37" s="176"/>
      <c r="DFV37" s="176"/>
      <c r="DFW37" s="176"/>
      <c r="DFX37" s="176"/>
      <c r="DFY37" s="176"/>
      <c r="DFZ37" s="176"/>
      <c r="DGA37" s="176"/>
      <c r="DGB37" s="176"/>
      <c r="DGC37" s="176"/>
      <c r="DGD37" s="176"/>
      <c r="DGE37" s="176"/>
      <c r="DGF37" s="176"/>
      <c r="DGG37" s="176"/>
      <c r="DGH37" s="176"/>
      <c r="DGI37" s="176"/>
      <c r="DGJ37" s="176"/>
      <c r="DGK37" s="176"/>
      <c r="DGL37" s="176"/>
      <c r="DGM37" s="176"/>
      <c r="DGN37" s="176"/>
      <c r="DGO37" s="176"/>
      <c r="DGP37" s="176"/>
      <c r="DGQ37" s="176"/>
      <c r="DGR37" s="176"/>
      <c r="DGS37" s="176"/>
      <c r="DGT37" s="176"/>
      <c r="DGU37" s="176"/>
      <c r="DGV37" s="176"/>
      <c r="DGW37" s="176"/>
      <c r="DGX37" s="176"/>
      <c r="DGY37" s="176"/>
      <c r="DGZ37" s="176"/>
      <c r="DHA37" s="176"/>
      <c r="DHB37" s="176"/>
      <c r="DHC37" s="176"/>
      <c r="DHD37" s="176"/>
      <c r="DHE37" s="176"/>
      <c r="DHF37" s="176"/>
      <c r="DHG37" s="176"/>
      <c r="DHH37" s="176"/>
      <c r="DHI37" s="176"/>
      <c r="DHJ37" s="176"/>
      <c r="DHK37" s="176"/>
      <c r="DHL37" s="176"/>
      <c r="DHM37" s="176"/>
      <c r="DHN37" s="176"/>
      <c r="DHO37" s="176"/>
      <c r="DHP37" s="176"/>
      <c r="DHQ37" s="176"/>
      <c r="DHR37" s="176"/>
      <c r="DHS37" s="176"/>
      <c r="DHT37" s="176"/>
      <c r="DHU37" s="176"/>
      <c r="DHV37" s="176"/>
      <c r="DHW37" s="176"/>
      <c r="DHX37" s="176"/>
      <c r="DHY37" s="176"/>
      <c r="DHZ37" s="176"/>
      <c r="DIA37" s="176"/>
      <c r="DIB37" s="176"/>
      <c r="DIC37" s="176"/>
      <c r="DID37" s="176"/>
      <c r="DIE37" s="176"/>
      <c r="DIF37" s="176"/>
      <c r="DIG37" s="176"/>
      <c r="DIH37" s="176"/>
      <c r="DII37" s="176"/>
      <c r="DIJ37" s="176"/>
      <c r="DIK37" s="176"/>
      <c r="DIL37" s="176"/>
      <c r="DIM37" s="176"/>
      <c r="DIN37" s="176"/>
      <c r="DIO37" s="176"/>
      <c r="DIP37" s="176"/>
      <c r="DIQ37" s="176"/>
      <c r="DIR37" s="176"/>
      <c r="DIS37" s="176"/>
      <c r="DIT37" s="176"/>
      <c r="DIU37" s="176"/>
      <c r="DIV37" s="176"/>
      <c r="DIW37" s="176"/>
      <c r="DIX37" s="176"/>
      <c r="DIY37" s="176"/>
      <c r="DIZ37" s="176"/>
      <c r="DJA37" s="176"/>
      <c r="DJB37" s="176"/>
      <c r="DJC37" s="176"/>
      <c r="DJD37" s="176"/>
      <c r="DJE37" s="176"/>
      <c r="DJF37" s="176"/>
      <c r="DJG37" s="176"/>
      <c r="DJH37" s="176"/>
      <c r="DJI37" s="176"/>
      <c r="DJJ37" s="176"/>
      <c r="DJK37" s="176"/>
      <c r="DJL37" s="176"/>
      <c r="DJM37" s="176"/>
      <c r="DJN37" s="176"/>
      <c r="DJO37" s="176"/>
      <c r="DJP37" s="176"/>
      <c r="DJQ37" s="176"/>
      <c r="DJR37" s="176"/>
      <c r="DJS37" s="176"/>
      <c r="DJT37" s="176"/>
      <c r="DJU37" s="176"/>
      <c r="DJV37" s="176"/>
      <c r="DJW37" s="176"/>
      <c r="DJX37" s="176"/>
      <c r="DJY37" s="176"/>
      <c r="DJZ37" s="176"/>
      <c r="DKA37" s="176"/>
      <c r="DKB37" s="176"/>
      <c r="DKC37" s="176"/>
      <c r="DKD37" s="176"/>
      <c r="DKE37" s="176"/>
      <c r="DKF37" s="176"/>
      <c r="DKG37" s="176"/>
      <c r="DKH37" s="176"/>
      <c r="DKI37" s="176"/>
      <c r="DKJ37" s="176"/>
      <c r="DKK37" s="176"/>
      <c r="DKL37" s="176"/>
      <c r="DKM37" s="176"/>
      <c r="DKN37" s="176"/>
      <c r="DKO37" s="176"/>
      <c r="DKP37" s="176"/>
      <c r="DKQ37" s="176"/>
      <c r="DKR37" s="176"/>
      <c r="DKS37" s="176"/>
      <c r="DKT37" s="176"/>
      <c r="DKU37" s="176"/>
      <c r="DKV37" s="176"/>
      <c r="DKW37" s="176"/>
      <c r="DKX37" s="176"/>
      <c r="DKY37" s="176"/>
      <c r="DKZ37" s="176"/>
      <c r="DLA37" s="176"/>
      <c r="DLB37" s="176"/>
      <c r="DLC37" s="176"/>
      <c r="DLD37" s="176"/>
      <c r="DLE37" s="176"/>
      <c r="DLF37" s="176"/>
      <c r="DLG37" s="176"/>
      <c r="DLH37" s="176"/>
      <c r="DLI37" s="176"/>
      <c r="DLJ37" s="176"/>
      <c r="DLK37" s="176"/>
      <c r="DLL37" s="176"/>
      <c r="DLM37" s="176"/>
      <c r="DLN37" s="176"/>
      <c r="DLO37" s="176"/>
      <c r="DLP37" s="176"/>
      <c r="DLQ37" s="176"/>
      <c r="DLR37" s="176"/>
      <c r="DLS37" s="176"/>
      <c r="DLT37" s="176"/>
      <c r="DLU37" s="176"/>
      <c r="DLV37" s="176"/>
      <c r="DLW37" s="176"/>
      <c r="DLX37" s="176"/>
      <c r="DLY37" s="176"/>
      <c r="DLZ37" s="176"/>
      <c r="DMA37" s="176"/>
      <c r="DMB37" s="176"/>
      <c r="DMC37" s="176"/>
      <c r="DMD37" s="176"/>
      <c r="DME37" s="176"/>
      <c r="DMF37" s="176"/>
      <c r="DMG37" s="176"/>
      <c r="DMH37" s="176"/>
      <c r="DMI37" s="176"/>
      <c r="DMJ37" s="176"/>
      <c r="DMK37" s="176"/>
      <c r="DML37" s="176"/>
      <c r="DMM37" s="176"/>
      <c r="DMN37" s="176"/>
      <c r="DMO37" s="176"/>
      <c r="DMP37" s="176"/>
      <c r="DMQ37" s="176"/>
      <c r="DMR37" s="176"/>
      <c r="DMS37" s="176"/>
      <c r="DMT37" s="176"/>
      <c r="DMU37" s="176"/>
      <c r="DMV37" s="176"/>
      <c r="DMW37" s="176"/>
      <c r="DMX37" s="176"/>
      <c r="DMY37" s="176"/>
      <c r="DMZ37" s="176"/>
      <c r="DNA37" s="176"/>
      <c r="DNB37" s="176"/>
      <c r="DNC37" s="176"/>
      <c r="DND37" s="176"/>
      <c r="DNE37" s="176"/>
      <c r="DNF37" s="176"/>
      <c r="DNG37" s="176"/>
      <c r="DNH37" s="176"/>
      <c r="DNI37" s="176"/>
      <c r="DNJ37" s="176"/>
      <c r="DNK37" s="176"/>
      <c r="DNL37" s="176"/>
      <c r="DNM37" s="176"/>
      <c r="DNN37" s="176"/>
      <c r="DNO37" s="176"/>
      <c r="DNP37" s="176"/>
      <c r="DNQ37" s="176"/>
      <c r="DNR37" s="176"/>
      <c r="DNS37" s="176"/>
      <c r="DNT37" s="176"/>
      <c r="DNU37" s="176"/>
      <c r="DNV37" s="176"/>
      <c r="DNW37" s="176"/>
      <c r="DNX37" s="176"/>
      <c r="DNY37" s="176"/>
      <c r="DNZ37" s="176"/>
      <c r="DOA37" s="176"/>
      <c r="DOB37" s="176"/>
      <c r="DOC37" s="176"/>
      <c r="DOD37" s="176"/>
      <c r="DOE37" s="176"/>
      <c r="DOF37" s="176"/>
      <c r="DOG37" s="176"/>
      <c r="DOH37" s="176"/>
      <c r="DOI37" s="176"/>
      <c r="DOJ37" s="176"/>
      <c r="DOK37" s="176"/>
      <c r="DOL37" s="176"/>
      <c r="DOM37" s="176"/>
      <c r="DON37" s="176"/>
      <c r="DOO37" s="176"/>
      <c r="DOP37" s="176"/>
      <c r="DOQ37" s="176"/>
      <c r="DOR37" s="176"/>
      <c r="DOS37" s="176"/>
      <c r="DOT37" s="176"/>
      <c r="DOU37" s="176"/>
      <c r="DOV37" s="176"/>
      <c r="DOW37" s="176"/>
      <c r="DOX37" s="176"/>
      <c r="DOY37" s="176"/>
      <c r="DOZ37" s="176"/>
      <c r="DPA37" s="176"/>
      <c r="DPB37" s="176"/>
      <c r="DPC37" s="176"/>
      <c r="DPD37" s="176"/>
      <c r="DPE37" s="176"/>
      <c r="DPF37" s="176"/>
      <c r="DPG37" s="176"/>
      <c r="DPH37" s="176"/>
      <c r="DPI37" s="176"/>
      <c r="DPJ37" s="176"/>
      <c r="DPK37" s="176"/>
      <c r="DPL37" s="176"/>
      <c r="DPM37" s="176"/>
      <c r="DPN37" s="176"/>
      <c r="DPO37" s="176"/>
      <c r="DPP37" s="176"/>
      <c r="DPQ37" s="176"/>
      <c r="DPR37" s="176"/>
      <c r="DPS37" s="176"/>
      <c r="DPT37" s="176"/>
      <c r="DPU37" s="176"/>
      <c r="DPV37" s="176"/>
      <c r="DPW37" s="176"/>
      <c r="DPX37" s="176"/>
      <c r="DPY37" s="176"/>
      <c r="DPZ37" s="176"/>
      <c r="DQA37" s="176"/>
      <c r="DQB37" s="176"/>
      <c r="DQC37" s="176"/>
      <c r="DQD37" s="176"/>
      <c r="DQE37" s="176"/>
      <c r="DQF37" s="176"/>
      <c r="DQG37" s="176"/>
      <c r="DQH37" s="176"/>
      <c r="DQI37" s="176"/>
      <c r="DQJ37" s="176"/>
      <c r="DQK37" s="176"/>
      <c r="DQL37" s="176"/>
      <c r="DQM37" s="176"/>
      <c r="DQN37" s="176"/>
      <c r="DQO37" s="176"/>
      <c r="DQP37" s="176"/>
      <c r="DQQ37" s="176"/>
      <c r="DQR37" s="176"/>
      <c r="DQS37" s="176"/>
      <c r="DQT37" s="176"/>
      <c r="DQU37" s="176"/>
      <c r="DQV37" s="176"/>
      <c r="DQW37" s="176"/>
      <c r="DQX37" s="176"/>
      <c r="DQY37" s="176"/>
      <c r="DQZ37" s="176"/>
      <c r="DRA37" s="176"/>
      <c r="DRB37" s="176"/>
      <c r="DRC37" s="176"/>
      <c r="DRD37" s="176"/>
      <c r="DRE37" s="176"/>
      <c r="DRF37" s="176"/>
      <c r="DRG37" s="176"/>
      <c r="DRH37" s="176"/>
      <c r="DRI37" s="176"/>
      <c r="DRJ37" s="176"/>
      <c r="DRK37" s="176"/>
      <c r="DRL37" s="176"/>
      <c r="DRM37" s="176"/>
      <c r="DRN37" s="176"/>
      <c r="DRO37" s="176"/>
      <c r="DRP37" s="176"/>
      <c r="DRQ37" s="176"/>
      <c r="DRR37" s="176"/>
      <c r="DRS37" s="176"/>
      <c r="DRT37" s="176"/>
      <c r="DRU37" s="176"/>
      <c r="DRV37" s="176"/>
      <c r="DRW37" s="176"/>
      <c r="DRX37" s="176"/>
      <c r="DRY37" s="176"/>
      <c r="DRZ37" s="176"/>
      <c r="DSA37" s="176"/>
      <c r="DSB37" s="176"/>
      <c r="DSC37" s="176"/>
      <c r="DSD37" s="176"/>
      <c r="DSE37" s="176"/>
      <c r="DSF37" s="176"/>
      <c r="DSG37" s="176"/>
      <c r="DSH37" s="176"/>
      <c r="DSI37" s="176"/>
      <c r="DSJ37" s="176"/>
      <c r="DSK37" s="176"/>
      <c r="DSL37" s="176"/>
      <c r="DSM37" s="176"/>
      <c r="DSN37" s="176"/>
      <c r="DSO37" s="176"/>
      <c r="DSP37" s="176"/>
      <c r="DSQ37" s="176"/>
      <c r="DSR37" s="176"/>
      <c r="DSS37" s="176"/>
      <c r="DST37" s="176"/>
      <c r="DSU37" s="176"/>
      <c r="DSV37" s="176"/>
      <c r="DSW37" s="176"/>
      <c r="DSX37" s="176"/>
      <c r="DSY37" s="176"/>
      <c r="DSZ37" s="176"/>
      <c r="DTA37" s="176"/>
      <c r="DTB37" s="176"/>
      <c r="DTC37" s="176"/>
      <c r="DTD37" s="176"/>
      <c r="DTE37" s="176"/>
      <c r="DTF37" s="176"/>
      <c r="DTG37" s="176"/>
      <c r="DTH37" s="176"/>
      <c r="DTI37" s="176"/>
      <c r="DTJ37" s="176"/>
      <c r="DTK37" s="176"/>
      <c r="DTL37" s="176"/>
      <c r="DTM37" s="176"/>
      <c r="DTN37" s="176"/>
      <c r="DTO37" s="176"/>
      <c r="DTP37" s="176"/>
      <c r="DTQ37" s="176"/>
      <c r="DTR37" s="176"/>
      <c r="DTS37" s="176"/>
      <c r="DTT37" s="176"/>
      <c r="DTU37" s="176"/>
      <c r="DTV37" s="176"/>
      <c r="DTW37" s="176"/>
      <c r="DTX37" s="176"/>
      <c r="DTY37" s="176"/>
      <c r="DTZ37" s="176"/>
      <c r="DUA37" s="176"/>
      <c r="DUB37" s="176"/>
      <c r="DUC37" s="176"/>
      <c r="DUD37" s="176"/>
      <c r="DUE37" s="176"/>
      <c r="DUF37" s="176"/>
      <c r="DUG37" s="176"/>
      <c r="DUH37" s="176"/>
      <c r="DUI37" s="176"/>
      <c r="DUJ37" s="176"/>
      <c r="DUK37" s="176"/>
      <c r="DUL37" s="176"/>
      <c r="DUM37" s="176"/>
      <c r="DUN37" s="176"/>
      <c r="DUO37" s="176"/>
      <c r="DUP37" s="176"/>
      <c r="DUQ37" s="176"/>
      <c r="DUR37" s="176"/>
      <c r="DUS37" s="176"/>
      <c r="DUT37" s="176"/>
      <c r="DUU37" s="176"/>
      <c r="DUV37" s="176"/>
      <c r="DUW37" s="176"/>
      <c r="DUX37" s="176"/>
      <c r="DUY37" s="176"/>
      <c r="DUZ37" s="176"/>
      <c r="DVA37" s="176"/>
      <c r="DVB37" s="176"/>
      <c r="DVC37" s="176"/>
      <c r="DVD37" s="176"/>
      <c r="DVE37" s="176"/>
      <c r="DVF37" s="176"/>
      <c r="DVG37" s="176"/>
      <c r="DVH37" s="176"/>
      <c r="DVI37" s="176"/>
      <c r="DVJ37" s="176"/>
      <c r="DVK37" s="176"/>
      <c r="DVL37" s="176"/>
      <c r="DVM37" s="176"/>
      <c r="DVN37" s="176"/>
      <c r="DVO37" s="176"/>
      <c r="DVP37" s="176"/>
      <c r="DVQ37" s="176"/>
      <c r="DVR37" s="176"/>
      <c r="DVS37" s="176"/>
      <c r="DVT37" s="176"/>
      <c r="DVU37" s="176"/>
      <c r="DVV37" s="176"/>
      <c r="DVW37" s="176"/>
      <c r="DVX37" s="176"/>
      <c r="DVY37" s="176"/>
      <c r="DVZ37" s="176"/>
      <c r="DWA37" s="176"/>
      <c r="DWB37" s="176"/>
      <c r="DWC37" s="176"/>
      <c r="DWD37" s="176"/>
      <c r="DWE37" s="176"/>
      <c r="DWF37" s="176"/>
      <c r="DWG37" s="176"/>
      <c r="DWH37" s="176"/>
      <c r="DWI37" s="176"/>
      <c r="DWJ37" s="176"/>
      <c r="DWK37" s="176"/>
      <c r="DWL37" s="176"/>
      <c r="DWM37" s="176"/>
      <c r="DWN37" s="176"/>
      <c r="DWO37" s="176"/>
      <c r="DWP37" s="176"/>
      <c r="DWQ37" s="176"/>
      <c r="DWR37" s="176"/>
      <c r="DWS37" s="176"/>
      <c r="DWT37" s="176"/>
      <c r="DWU37" s="176"/>
      <c r="DWV37" s="176"/>
      <c r="DWW37" s="176"/>
      <c r="DWX37" s="176"/>
      <c r="DWY37" s="176"/>
      <c r="DWZ37" s="176"/>
      <c r="DXA37" s="176"/>
      <c r="DXB37" s="176"/>
      <c r="DXC37" s="176"/>
      <c r="DXD37" s="176"/>
      <c r="DXE37" s="176"/>
      <c r="DXF37" s="176"/>
      <c r="DXG37" s="176"/>
      <c r="DXH37" s="176"/>
      <c r="DXI37" s="176"/>
      <c r="DXJ37" s="176"/>
      <c r="DXK37" s="176"/>
      <c r="DXL37" s="176"/>
      <c r="DXM37" s="176"/>
      <c r="DXN37" s="176"/>
      <c r="DXO37" s="176"/>
      <c r="DXP37" s="176"/>
      <c r="DXQ37" s="176"/>
      <c r="DXR37" s="176"/>
      <c r="DXS37" s="176"/>
      <c r="DXT37" s="176"/>
      <c r="DXU37" s="176"/>
      <c r="DXV37" s="176"/>
      <c r="DXW37" s="176"/>
      <c r="DXX37" s="176"/>
      <c r="DXY37" s="176"/>
      <c r="DXZ37" s="176"/>
      <c r="DYA37" s="176"/>
      <c r="DYB37" s="176"/>
      <c r="DYC37" s="176"/>
      <c r="DYD37" s="176"/>
      <c r="DYE37" s="176"/>
      <c r="DYF37" s="176"/>
      <c r="DYG37" s="176"/>
      <c r="DYH37" s="176"/>
      <c r="DYI37" s="176"/>
      <c r="DYJ37" s="176"/>
      <c r="DYK37" s="176"/>
      <c r="DYL37" s="176"/>
      <c r="DYM37" s="176"/>
      <c r="DYN37" s="176"/>
      <c r="DYO37" s="176"/>
      <c r="DYP37" s="176"/>
      <c r="DYQ37" s="176"/>
      <c r="DYR37" s="176"/>
      <c r="DYS37" s="176"/>
      <c r="DYT37" s="176"/>
      <c r="DYU37" s="176"/>
      <c r="DYV37" s="176"/>
      <c r="DYW37" s="176"/>
      <c r="DYX37" s="176"/>
      <c r="DYY37" s="176"/>
      <c r="DYZ37" s="176"/>
      <c r="DZA37" s="176"/>
      <c r="DZB37" s="176"/>
      <c r="DZC37" s="176"/>
      <c r="DZD37" s="176"/>
      <c r="DZE37" s="176"/>
      <c r="DZF37" s="176"/>
      <c r="DZG37" s="176"/>
      <c r="DZH37" s="176"/>
      <c r="DZI37" s="176"/>
      <c r="DZJ37" s="176"/>
      <c r="DZK37" s="176"/>
      <c r="DZL37" s="176"/>
      <c r="DZM37" s="176"/>
      <c r="DZN37" s="176"/>
      <c r="DZO37" s="176"/>
      <c r="DZP37" s="176"/>
      <c r="DZQ37" s="176"/>
      <c r="DZR37" s="176"/>
      <c r="DZS37" s="176"/>
      <c r="DZT37" s="176"/>
      <c r="DZU37" s="176"/>
      <c r="DZV37" s="176"/>
      <c r="DZW37" s="176"/>
      <c r="DZX37" s="176"/>
      <c r="DZY37" s="176"/>
      <c r="DZZ37" s="176"/>
      <c r="EAA37" s="176"/>
      <c r="EAB37" s="176"/>
      <c r="EAC37" s="176"/>
      <c r="EAD37" s="176"/>
      <c r="EAE37" s="176"/>
      <c r="EAF37" s="176"/>
      <c r="EAG37" s="176"/>
      <c r="EAH37" s="176"/>
      <c r="EAI37" s="176"/>
      <c r="EAJ37" s="176"/>
      <c r="EAK37" s="176"/>
      <c r="EAL37" s="176"/>
      <c r="EAM37" s="176"/>
      <c r="EAN37" s="176"/>
      <c r="EAO37" s="176"/>
      <c r="EAP37" s="176"/>
      <c r="EAQ37" s="176"/>
      <c r="EAR37" s="176"/>
      <c r="EAS37" s="176"/>
      <c r="EAT37" s="176"/>
      <c r="EAU37" s="176"/>
      <c r="EAV37" s="176"/>
      <c r="EAW37" s="176"/>
      <c r="EAX37" s="176"/>
      <c r="EAY37" s="176"/>
      <c r="EAZ37" s="176"/>
      <c r="EBA37" s="176"/>
      <c r="EBB37" s="176"/>
      <c r="EBC37" s="176"/>
      <c r="EBD37" s="176"/>
      <c r="EBE37" s="176"/>
      <c r="EBF37" s="176"/>
      <c r="EBG37" s="176"/>
      <c r="EBH37" s="176"/>
      <c r="EBI37" s="176"/>
      <c r="EBJ37" s="176"/>
      <c r="EBK37" s="176"/>
      <c r="EBL37" s="176"/>
      <c r="EBM37" s="176"/>
      <c r="EBN37" s="176"/>
      <c r="EBO37" s="176"/>
      <c r="EBP37" s="176"/>
      <c r="EBQ37" s="176"/>
      <c r="EBR37" s="176"/>
      <c r="EBS37" s="176"/>
      <c r="EBT37" s="176"/>
      <c r="EBU37" s="176"/>
      <c r="EBV37" s="176"/>
      <c r="EBW37" s="176"/>
      <c r="EBX37" s="176"/>
      <c r="EBY37" s="176"/>
      <c r="EBZ37" s="176"/>
      <c r="ECA37" s="176"/>
      <c r="ECB37" s="176"/>
      <c r="ECC37" s="176"/>
      <c r="ECD37" s="176"/>
      <c r="ECE37" s="176"/>
      <c r="ECF37" s="176"/>
      <c r="ECG37" s="176"/>
      <c r="ECH37" s="176"/>
      <c r="ECI37" s="176"/>
      <c r="ECJ37" s="176"/>
      <c r="ECK37" s="176"/>
      <c r="ECL37" s="176"/>
      <c r="ECM37" s="176"/>
      <c r="ECN37" s="176"/>
      <c r="ECO37" s="176"/>
      <c r="ECP37" s="176"/>
      <c r="ECQ37" s="176"/>
      <c r="ECR37" s="176"/>
      <c r="ECS37" s="176"/>
      <c r="ECT37" s="176"/>
      <c r="ECU37" s="176"/>
      <c r="ECV37" s="176"/>
      <c r="ECW37" s="176"/>
      <c r="ECX37" s="176"/>
      <c r="ECY37" s="176"/>
      <c r="ECZ37" s="176"/>
      <c r="EDA37" s="176"/>
      <c r="EDB37" s="176"/>
      <c r="EDC37" s="176"/>
      <c r="EDD37" s="176"/>
      <c r="EDE37" s="176"/>
      <c r="EDF37" s="176"/>
      <c r="EDG37" s="176"/>
      <c r="EDH37" s="176"/>
      <c r="EDI37" s="176"/>
      <c r="EDJ37" s="176"/>
      <c r="EDK37" s="176"/>
      <c r="EDL37" s="176"/>
      <c r="EDM37" s="176"/>
      <c r="EDN37" s="176"/>
      <c r="EDO37" s="176"/>
      <c r="EDP37" s="176"/>
      <c r="EDQ37" s="176"/>
      <c r="EDR37" s="176"/>
      <c r="EDS37" s="176"/>
      <c r="EDT37" s="176"/>
      <c r="EDU37" s="176"/>
      <c r="EDV37" s="176"/>
      <c r="EDW37" s="176"/>
      <c r="EDX37" s="176"/>
      <c r="EDY37" s="176"/>
      <c r="EDZ37" s="176"/>
      <c r="EEA37" s="176"/>
      <c r="EEB37" s="176"/>
      <c r="EEC37" s="176"/>
      <c r="EED37" s="176"/>
      <c r="EEE37" s="176"/>
      <c r="EEF37" s="176"/>
      <c r="EEG37" s="176"/>
      <c r="EEH37" s="176"/>
      <c r="EEI37" s="176"/>
      <c r="EEJ37" s="176"/>
      <c r="EEK37" s="176"/>
      <c r="EEL37" s="176"/>
      <c r="EEM37" s="176"/>
      <c r="EEN37" s="176"/>
      <c r="EEO37" s="176"/>
      <c r="EEP37" s="176"/>
      <c r="EEQ37" s="176"/>
      <c r="EER37" s="176"/>
      <c r="EES37" s="176"/>
      <c r="EET37" s="176"/>
      <c r="EEU37" s="176"/>
      <c r="EEV37" s="176"/>
      <c r="EEW37" s="176"/>
      <c r="EEX37" s="176"/>
      <c r="EEY37" s="176"/>
      <c r="EEZ37" s="176"/>
      <c r="EFA37" s="176"/>
      <c r="EFB37" s="176"/>
      <c r="EFC37" s="176"/>
      <c r="EFD37" s="176"/>
      <c r="EFE37" s="176"/>
      <c r="EFF37" s="176"/>
      <c r="EFG37" s="176"/>
      <c r="EFH37" s="176"/>
      <c r="EFI37" s="176"/>
      <c r="EFJ37" s="176"/>
      <c r="EFK37" s="176"/>
      <c r="EFL37" s="176"/>
      <c r="EFM37" s="176"/>
      <c r="EFN37" s="176"/>
      <c r="EFO37" s="176"/>
      <c r="EFP37" s="176"/>
      <c r="EFQ37" s="176"/>
      <c r="EFR37" s="176"/>
      <c r="EFS37" s="176"/>
      <c r="EFT37" s="176"/>
      <c r="EFU37" s="176"/>
      <c r="EFV37" s="176"/>
      <c r="EFW37" s="176"/>
      <c r="EFX37" s="176"/>
      <c r="EFY37" s="176"/>
      <c r="EFZ37" s="176"/>
      <c r="EGA37" s="176"/>
      <c r="EGB37" s="176"/>
      <c r="EGC37" s="176"/>
      <c r="EGD37" s="176"/>
      <c r="EGE37" s="176"/>
      <c r="EGF37" s="176"/>
      <c r="EGG37" s="176"/>
      <c r="EGH37" s="176"/>
      <c r="EGI37" s="176"/>
      <c r="EGJ37" s="176"/>
      <c r="EGK37" s="176"/>
      <c r="EGL37" s="176"/>
      <c r="EGM37" s="176"/>
      <c r="EGN37" s="176"/>
      <c r="EGO37" s="176"/>
      <c r="EGP37" s="176"/>
      <c r="EGQ37" s="176"/>
      <c r="EGR37" s="176"/>
      <c r="EGS37" s="176"/>
      <c r="EGT37" s="176"/>
      <c r="EGU37" s="176"/>
      <c r="EGV37" s="176"/>
      <c r="EGW37" s="176"/>
      <c r="EGX37" s="176"/>
      <c r="EGY37" s="176"/>
      <c r="EGZ37" s="176"/>
      <c r="EHA37" s="176"/>
      <c r="EHB37" s="176"/>
      <c r="EHC37" s="176"/>
      <c r="EHD37" s="176"/>
      <c r="EHE37" s="176"/>
      <c r="EHF37" s="176"/>
      <c r="EHG37" s="176"/>
      <c r="EHH37" s="176"/>
      <c r="EHI37" s="176"/>
      <c r="EHJ37" s="176"/>
      <c r="EHK37" s="176"/>
      <c r="EHL37" s="176"/>
      <c r="EHM37" s="176"/>
      <c r="EHN37" s="176"/>
      <c r="EHO37" s="176"/>
      <c r="EHP37" s="176"/>
      <c r="EHQ37" s="176"/>
      <c r="EHR37" s="176"/>
      <c r="EHS37" s="176"/>
      <c r="EHT37" s="176"/>
      <c r="EHU37" s="176"/>
      <c r="EHV37" s="176"/>
      <c r="EHW37" s="176"/>
      <c r="EHX37" s="176"/>
      <c r="EHY37" s="176"/>
      <c r="EHZ37" s="176"/>
      <c r="EIA37" s="176"/>
      <c r="EIB37" s="176"/>
      <c r="EIC37" s="176"/>
      <c r="EID37" s="176"/>
      <c r="EIE37" s="176"/>
      <c r="EIF37" s="176"/>
      <c r="EIG37" s="176"/>
      <c r="EIH37" s="176"/>
      <c r="EII37" s="176"/>
      <c r="EIJ37" s="176"/>
      <c r="EIK37" s="176"/>
      <c r="EIL37" s="176"/>
      <c r="EIM37" s="176"/>
      <c r="EIN37" s="176"/>
      <c r="EIO37" s="176"/>
      <c r="EIP37" s="176"/>
      <c r="EIQ37" s="176"/>
      <c r="EIR37" s="176"/>
      <c r="EIS37" s="176"/>
      <c r="EIT37" s="176"/>
      <c r="EIU37" s="176"/>
      <c r="EIV37" s="176"/>
      <c r="EIW37" s="176"/>
      <c r="EIX37" s="176"/>
      <c r="EIY37" s="176"/>
      <c r="EIZ37" s="176"/>
      <c r="EJA37" s="176"/>
      <c r="EJB37" s="176"/>
      <c r="EJC37" s="176"/>
      <c r="EJD37" s="176"/>
      <c r="EJE37" s="176"/>
      <c r="EJF37" s="176"/>
      <c r="EJG37" s="176"/>
      <c r="EJH37" s="176"/>
      <c r="EJI37" s="176"/>
      <c r="EJJ37" s="176"/>
      <c r="EJK37" s="176"/>
      <c r="EJL37" s="176"/>
      <c r="EJM37" s="176"/>
      <c r="EJN37" s="176"/>
      <c r="EJO37" s="176"/>
      <c r="EJP37" s="176"/>
      <c r="EJQ37" s="176"/>
      <c r="EJR37" s="176"/>
      <c r="EJS37" s="176"/>
      <c r="EJT37" s="176"/>
      <c r="EJU37" s="176"/>
      <c r="EJV37" s="176"/>
      <c r="EJW37" s="176"/>
      <c r="EJX37" s="176"/>
      <c r="EJY37" s="176"/>
      <c r="EJZ37" s="176"/>
      <c r="EKA37" s="176"/>
      <c r="EKB37" s="176"/>
      <c r="EKC37" s="176"/>
      <c r="EKD37" s="176"/>
      <c r="EKE37" s="176"/>
      <c r="EKF37" s="176"/>
      <c r="EKG37" s="176"/>
      <c r="EKH37" s="176"/>
      <c r="EKI37" s="176"/>
      <c r="EKJ37" s="176"/>
      <c r="EKK37" s="176"/>
      <c r="EKL37" s="176"/>
      <c r="EKM37" s="176"/>
      <c r="EKN37" s="176"/>
      <c r="EKO37" s="176"/>
      <c r="EKP37" s="176"/>
      <c r="EKQ37" s="176"/>
      <c r="EKR37" s="176"/>
      <c r="EKS37" s="176"/>
      <c r="EKT37" s="176"/>
      <c r="EKU37" s="176"/>
      <c r="EKV37" s="176"/>
      <c r="EKW37" s="176"/>
      <c r="EKX37" s="176"/>
      <c r="EKY37" s="176"/>
      <c r="EKZ37" s="176"/>
      <c r="ELA37" s="176"/>
      <c r="ELB37" s="176"/>
      <c r="ELC37" s="176"/>
      <c r="ELD37" s="176"/>
      <c r="ELE37" s="176"/>
      <c r="ELF37" s="176"/>
      <c r="ELG37" s="176"/>
      <c r="ELH37" s="176"/>
      <c r="ELI37" s="176"/>
      <c r="ELJ37" s="176"/>
      <c r="ELK37" s="176"/>
      <c r="ELL37" s="176"/>
      <c r="ELM37" s="176"/>
      <c r="ELN37" s="176"/>
      <c r="ELO37" s="176"/>
      <c r="ELP37" s="176"/>
      <c r="ELQ37" s="176"/>
      <c r="ELR37" s="176"/>
      <c r="ELS37" s="176"/>
      <c r="ELT37" s="176"/>
      <c r="ELU37" s="176"/>
      <c r="ELV37" s="176"/>
      <c r="ELW37" s="176"/>
      <c r="ELX37" s="176"/>
      <c r="ELY37" s="176"/>
      <c r="ELZ37" s="176"/>
      <c r="EMA37" s="176"/>
      <c r="EMB37" s="176"/>
      <c r="EMC37" s="176"/>
      <c r="EMD37" s="176"/>
      <c r="EME37" s="176"/>
      <c r="EMF37" s="176"/>
      <c r="EMG37" s="176"/>
      <c r="EMH37" s="176"/>
      <c r="EMI37" s="176"/>
      <c r="EMJ37" s="176"/>
      <c r="EMK37" s="176"/>
      <c r="EML37" s="176"/>
      <c r="EMM37" s="176"/>
      <c r="EMN37" s="176"/>
      <c r="EMO37" s="176"/>
      <c r="EMP37" s="176"/>
      <c r="EMQ37" s="176"/>
      <c r="EMR37" s="176"/>
      <c r="EMS37" s="176"/>
      <c r="EMT37" s="176"/>
      <c r="EMU37" s="176"/>
      <c r="EMV37" s="176"/>
      <c r="EMW37" s="176"/>
      <c r="EMX37" s="176"/>
      <c r="EMY37" s="176"/>
      <c r="EMZ37" s="176"/>
      <c r="ENA37" s="176"/>
      <c r="ENB37" s="176"/>
      <c r="ENC37" s="176"/>
      <c r="END37" s="176"/>
      <c r="ENE37" s="176"/>
      <c r="ENF37" s="176"/>
      <c r="ENG37" s="176"/>
      <c r="ENH37" s="176"/>
      <c r="ENI37" s="176"/>
      <c r="ENJ37" s="176"/>
      <c r="ENK37" s="176"/>
      <c r="ENL37" s="176"/>
      <c r="ENM37" s="176"/>
      <c r="ENN37" s="176"/>
      <c r="ENO37" s="176"/>
      <c r="ENP37" s="176"/>
      <c r="ENQ37" s="176"/>
      <c r="ENR37" s="176"/>
      <c r="ENS37" s="176"/>
      <c r="ENT37" s="176"/>
      <c r="ENU37" s="176"/>
      <c r="ENV37" s="176"/>
      <c r="ENW37" s="176"/>
      <c r="ENX37" s="176"/>
      <c r="ENY37" s="176"/>
      <c r="ENZ37" s="176"/>
      <c r="EOA37" s="176"/>
      <c r="EOB37" s="176"/>
      <c r="EOC37" s="176"/>
      <c r="EOD37" s="176"/>
      <c r="EOE37" s="176"/>
      <c r="EOF37" s="176"/>
      <c r="EOG37" s="176"/>
      <c r="EOH37" s="176"/>
      <c r="EOI37" s="176"/>
      <c r="EOJ37" s="176"/>
      <c r="EOK37" s="176"/>
      <c r="EOL37" s="176"/>
      <c r="EOM37" s="176"/>
      <c r="EON37" s="176"/>
      <c r="EOO37" s="176"/>
      <c r="EOP37" s="176"/>
      <c r="EOQ37" s="176"/>
      <c r="EOR37" s="176"/>
      <c r="EOS37" s="176"/>
      <c r="EOT37" s="176"/>
      <c r="EOU37" s="176"/>
      <c r="EOV37" s="176"/>
      <c r="EOW37" s="176"/>
      <c r="EOX37" s="176"/>
      <c r="EOY37" s="176"/>
      <c r="EOZ37" s="176"/>
      <c r="EPA37" s="176"/>
      <c r="EPB37" s="176"/>
      <c r="EPC37" s="176"/>
      <c r="EPD37" s="176"/>
      <c r="EPE37" s="176"/>
      <c r="EPF37" s="176"/>
      <c r="EPG37" s="176"/>
      <c r="EPH37" s="176"/>
      <c r="EPI37" s="176"/>
      <c r="EPJ37" s="176"/>
      <c r="EPK37" s="176"/>
      <c r="EPL37" s="176"/>
      <c r="EPM37" s="176"/>
      <c r="EPN37" s="176"/>
      <c r="EPO37" s="176"/>
      <c r="EPP37" s="176"/>
      <c r="EPQ37" s="176"/>
      <c r="EPR37" s="176"/>
      <c r="EPS37" s="176"/>
      <c r="EPT37" s="176"/>
      <c r="EPU37" s="176"/>
      <c r="EPV37" s="176"/>
      <c r="EPW37" s="176"/>
      <c r="EPX37" s="176"/>
      <c r="EPY37" s="176"/>
      <c r="EPZ37" s="176"/>
      <c r="EQA37" s="176"/>
      <c r="EQB37" s="176"/>
      <c r="EQC37" s="176"/>
      <c r="EQD37" s="176"/>
      <c r="EQE37" s="176"/>
      <c r="EQF37" s="176"/>
      <c r="EQG37" s="176"/>
      <c r="EQH37" s="176"/>
      <c r="EQI37" s="176"/>
      <c r="EQJ37" s="176"/>
      <c r="EQK37" s="176"/>
      <c r="EQL37" s="176"/>
      <c r="EQM37" s="176"/>
      <c r="EQN37" s="176"/>
      <c r="EQO37" s="176"/>
      <c r="EQP37" s="176"/>
      <c r="EQQ37" s="176"/>
      <c r="EQR37" s="176"/>
      <c r="EQS37" s="176"/>
      <c r="EQT37" s="176"/>
      <c r="EQU37" s="176"/>
      <c r="EQV37" s="176"/>
      <c r="EQW37" s="176"/>
      <c r="EQX37" s="176"/>
      <c r="EQY37" s="176"/>
      <c r="EQZ37" s="176"/>
      <c r="ERA37" s="176"/>
      <c r="ERB37" s="176"/>
      <c r="ERC37" s="176"/>
      <c r="ERD37" s="176"/>
      <c r="ERE37" s="176"/>
      <c r="ERF37" s="176"/>
      <c r="ERG37" s="176"/>
      <c r="ERH37" s="176"/>
      <c r="ERI37" s="176"/>
      <c r="ERJ37" s="176"/>
      <c r="ERK37" s="176"/>
      <c r="ERL37" s="176"/>
      <c r="ERM37" s="176"/>
      <c r="ERN37" s="176"/>
      <c r="ERO37" s="176"/>
      <c r="ERP37" s="176"/>
      <c r="ERQ37" s="176"/>
      <c r="ERR37" s="176"/>
      <c r="ERS37" s="176"/>
      <c r="ERT37" s="176"/>
      <c r="ERU37" s="176"/>
      <c r="ERV37" s="176"/>
      <c r="ERW37" s="176"/>
      <c r="ERX37" s="176"/>
      <c r="ERY37" s="176"/>
      <c r="ERZ37" s="176"/>
      <c r="ESA37" s="176"/>
      <c r="ESB37" s="176"/>
      <c r="ESC37" s="176"/>
      <c r="ESD37" s="176"/>
      <c r="ESE37" s="176"/>
      <c r="ESF37" s="176"/>
      <c r="ESG37" s="176"/>
      <c r="ESH37" s="176"/>
      <c r="ESI37" s="176"/>
      <c r="ESJ37" s="176"/>
      <c r="ESK37" s="176"/>
      <c r="ESL37" s="176"/>
      <c r="ESM37" s="176"/>
      <c r="ESN37" s="176"/>
      <c r="ESO37" s="176"/>
      <c r="ESP37" s="176"/>
      <c r="ESQ37" s="176"/>
      <c r="ESR37" s="176"/>
      <c r="ESS37" s="176"/>
      <c r="EST37" s="176"/>
      <c r="ESU37" s="176"/>
      <c r="ESV37" s="176"/>
      <c r="ESW37" s="176"/>
      <c r="ESX37" s="176"/>
      <c r="ESY37" s="176"/>
      <c r="ESZ37" s="176"/>
      <c r="ETA37" s="176"/>
      <c r="ETB37" s="176"/>
      <c r="ETC37" s="176"/>
      <c r="ETD37" s="176"/>
      <c r="ETE37" s="176"/>
      <c r="ETF37" s="176"/>
      <c r="ETG37" s="176"/>
      <c r="ETH37" s="176"/>
      <c r="ETI37" s="176"/>
      <c r="ETJ37" s="176"/>
      <c r="ETK37" s="176"/>
      <c r="ETL37" s="176"/>
      <c r="ETM37" s="176"/>
      <c r="ETN37" s="176"/>
      <c r="ETO37" s="176"/>
      <c r="ETP37" s="176"/>
      <c r="ETQ37" s="176"/>
      <c r="ETR37" s="176"/>
      <c r="ETS37" s="176"/>
      <c r="ETT37" s="176"/>
      <c r="ETU37" s="176"/>
      <c r="ETV37" s="176"/>
      <c r="ETW37" s="176"/>
      <c r="ETX37" s="176"/>
      <c r="ETY37" s="176"/>
      <c r="ETZ37" s="176"/>
      <c r="EUA37" s="176"/>
      <c r="EUB37" s="176"/>
      <c r="EUC37" s="176"/>
      <c r="EUD37" s="176"/>
      <c r="EUE37" s="176"/>
      <c r="EUF37" s="176"/>
      <c r="EUG37" s="176"/>
      <c r="EUH37" s="176"/>
      <c r="EUI37" s="176"/>
      <c r="EUJ37" s="176"/>
      <c r="EUK37" s="176"/>
      <c r="EUL37" s="176"/>
      <c r="EUM37" s="176"/>
      <c r="EUN37" s="176"/>
      <c r="EUO37" s="176"/>
      <c r="EUP37" s="176"/>
      <c r="EUQ37" s="176"/>
      <c r="EUR37" s="176"/>
      <c r="EUS37" s="176"/>
      <c r="EUT37" s="176"/>
      <c r="EUU37" s="176"/>
      <c r="EUV37" s="176"/>
      <c r="EUW37" s="176"/>
      <c r="EUX37" s="176"/>
      <c r="EUY37" s="176"/>
      <c r="EUZ37" s="176"/>
      <c r="EVA37" s="176"/>
      <c r="EVB37" s="176"/>
      <c r="EVC37" s="176"/>
      <c r="EVD37" s="176"/>
      <c r="EVE37" s="176"/>
      <c r="EVF37" s="176"/>
      <c r="EVG37" s="176"/>
      <c r="EVH37" s="176"/>
      <c r="EVI37" s="176"/>
      <c r="EVJ37" s="176"/>
      <c r="EVK37" s="176"/>
      <c r="EVL37" s="176"/>
      <c r="EVM37" s="176"/>
      <c r="EVN37" s="176"/>
      <c r="EVO37" s="176"/>
      <c r="EVP37" s="176"/>
      <c r="EVQ37" s="176"/>
      <c r="EVR37" s="176"/>
      <c r="EVS37" s="176"/>
      <c r="EVT37" s="176"/>
      <c r="EVU37" s="176"/>
      <c r="EVV37" s="176"/>
      <c r="EVW37" s="176"/>
      <c r="EVX37" s="176"/>
      <c r="EVY37" s="176"/>
      <c r="EVZ37" s="176"/>
      <c r="EWA37" s="176"/>
      <c r="EWB37" s="176"/>
      <c r="EWC37" s="176"/>
      <c r="EWD37" s="176"/>
      <c r="EWE37" s="176"/>
      <c r="EWF37" s="176"/>
      <c r="EWG37" s="176"/>
      <c r="EWH37" s="176"/>
      <c r="EWI37" s="176"/>
      <c r="EWJ37" s="176"/>
      <c r="EWK37" s="176"/>
      <c r="EWL37" s="176"/>
      <c r="EWM37" s="176"/>
      <c r="EWN37" s="176"/>
      <c r="EWO37" s="176"/>
      <c r="EWP37" s="176"/>
      <c r="EWQ37" s="176"/>
      <c r="EWR37" s="176"/>
      <c r="EWS37" s="176"/>
      <c r="EWT37" s="176"/>
      <c r="EWU37" s="176"/>
      <c r="EWV37" s="176"/>
      <c r="EWW37" s="176"/>
      <c r="EWX37" s="176"/>
      <c r="EWY37" s="176"/>
      <c r="EWZ37" s="176"/>
      <c r="EXA37" s="176"/>
      <c r="EXB37" s="176"/>
      <c r="EXC37" s="176"/>
      <c r="EXD37" s="176"/>
      <c r="EXE37" s="176"/>
      <c r="EXF37" s="176"/>
      <c r="EXG37" s="176"/>
      <c r="EXH37" s="176"/>
      <c r="EXI37" s="176"/>
      <c r="EXJ37" s="176"/>
      <c r="EXK37" s="176"/>
      <c r="EXL37" s="176"/>
      <c r="EXM37" s="176"/>
      <c r="EXN37" s="176"/>
      <c r="EXO37" s="176"/>
      <c r="EXP37" s="176"/>
      <c r="EXQ37" s="176"/>
      <c r="EXR37" s="176"/>
      <c r="EXS37" s="176"/>
      <c r="EXT37" s="176"/>
      <c r="EXU37" s="176"/>
      <c r="EXV37" s="176"/>
      <c r="EXW37" s="176"/>
      <c r="EXX37" s="176"/>
      <c r="EXY37" s="176"/>
      <c r="EXZ37" s="176"/>
      <c r="EYA37" s="176"/>
      <c r="EYB37" s="176"/>
      <c r="EYC37" s="176"/>
      <c r="EYD37" s="176"/>
      <c r="EYE37" s="176"/>
      <c r="EYF37" s="176"/>
      <c r="EYG37" s="176"/>
      <c r="EYH37" s="176"/>
      <c r="EYI37" s="176"/>
      <c r="EYJ37" s="176"/>
      <c r="EYK37" s="176"/>
      <c r="EYL37" s="176"/>
      <c r="EYM37" s="176"/>
      <c r="EYN37" s="176"/>
      <c r="EYO37" s="176"/>
      <c r="EYP37" s="176"/>
      <c r="EYQ37" s="176"/>
      <c r="EYR37" s="176"/>
      <c r="EYS37" s="176"/>
      <c r="EYT37" s="176"/>
      <c r="EYU37" s="176"/>
      <c r="EYV37" s="176"/>
      <c r="EYW37" s="176"/>
      <c r="EYX37" s="176"/>
      <c r="EYY37" s="176"/>
      <c r="EYZ37" s="176"/>
      <c r="EZA37" s="176"/>
      <c r="EZB37" s="176"/>
      <c r="EZC37" s="176"/>
      <c r="EZD37" s="176"/>
      <c r="EZE37" s="176"/>
      <c r="EZF37" s="176"/>
      <c r="EZG37" s="176"/>
      <c r="EZH37" s="176"/>
      <c r="EZI37" s="176"/>
      <c r="EZJ37" s="176"/>
      <c r="EZK37" s="176"/>
      <c r="EZL37" s="176"/>
      <c r="EZM37" s="176"/>
      <c r="EZN37" s="176"/>
      <c r="EZO37" s="176"/>
      <c r="EZP37" s="176"/>
      <c r="EZQ37" s="176"/>
      <c r="EZR37" s="176"/>
      <c r="EZS37" s="176"/>
      <c r="EZT37" s="176"/>
      <c r="EZU37" s="176"/>
      <c r="EZV37" s="176"/>
      <c r="EZW37" s="176"/>
      <c r="EZX37" s="176"/>
      <c r="EZY37" s="176"/>
      <c r="EZZ37" s="176"/>
      <c r="FAA37" s="176"/>
      <c r="FAB37" s="176"/>
      <c r="FAC37" s="176"/>
      <c r="FAD37" s="176"/>
      <c r="FAE37" s="176"/>
      <c r="FAF37" s="176"/>
      <c r="FAG37" s="176"/>
      <c r="FAH37" s="176"/>
      <c r="FAI37" s="176"/>
      <c r="FAJ37" s="176"/>
      <c r="FAK37" s="176"/>
      <c r="FAL37" s="176"/>
      <c r="FAM37" s="176"/>
      <c r="FAN37" s="176"/>
      <c r="FAO37" s="176"/>
      <c r="FAP37" s="176"/>
      <c r="FAQ37" s="176"/>
      <c r="FAR37" s="176"/>
      <c r="FAS37" s="176"/>
      <c r="FAT37" s="176"/>
      <c r="FAU37" s="176"/>
      <c r="FAV37" s="176"/>
      <c r="FAW37" s="176"/>
      <c r="FAX37" s="176"/>
      <c r="FAY37" s="176"/>
      <c r="FAZ37" s="176"/>
      <c r="FBA37" s="176"/>
      <c r="FBB37" s="176"/>
      <c r="FBC37" s="176"/>
      <c r="FBD37" s="176"/>
      <c r="FBE37" s="176"/>
      <c r="FBF37" s="176"/>
      <c r="FBG37" s="176"/>
      <c r="FBH37" s="176"/>
      <c r="FBI37" s="176"/>
      <c r="FBJ37" s="176"/>
      <c r="FBK37" s="176"/>
      <c r="FBL37" s="176"/>
      <c r="FBM37" s="176"/>
      <c r="FBN37" s="176"/>
      <c r="FBO37" s="176"/>
      <c r="FBP37" s="176"/>
      <c r="FBQ37" s="176"/>
      <c r="FBR37" s="176"/>
      <c r="FBS37" s="176"/>
      <c r="FBT37" s="176"/>
      <c r="FBU37" s="176"/>
      <c r="FBV37" s="176"/>
      <c r="FBW37" s="176"/>
      <c r="FBX37" s="176"/>
      <c r="FBY37" s="176"/>
      <c r="FBZ37" s="176"/>
      <c r="FCA37" s="176"/>
      <c r="FCB37" s="176"/>
      <c r="FCC37" s="176"/>
      <c r="FCD37" s="176"/>
      <c r="FCE37" s="176"/>
      <c r="FCF37" s="176"/>
      <c r="FCG37" s="176"/>
      <c r="FCH37" s="176"/>
      <c r="FCI37" s="176"/>
      <c r="FCJ37" s="176"/>
      <c r="FCK37" s="176"/>
      <c r="FCL37" s="176"/>
      <c r="FCM37" s="176"/>
      <c r="FCN37" s="176"/>
      <c r="FCO37" s="176"/>
      <c r="FCP37" s="176"/>
      <c r="FCQ37" s="176"/>
      <c r="FCR37" s="176"/>
      <c r="FCS37" s="176"/>
      <c r="FCT37" s="176"/>
      <c r="FCU37" s="176"/>
      <c r="FCV37" s="176"/>
      <c r="FCW37" s="176"/>
      <c r="FCX37" s="176"/>
      <c r="FCY37" s="176"/>
      <c r="FCZ37" s="176"/>
      <c r="FDA37" s="176"/>
      <c r="FDB37" s="176"/>
      <c r="FDC37" s="176"/>
      <c r="FDD37" s="176"/>
      <c r="FDE37" s="176"/>
      <c r="FDF37" s="176"/>
      <c r="FDG37" s="176"/>
      <c r="FDH37" s="176"/>
      <c r="FDI37" s="176"/>
      <c r="FDJ37" s="176"/>
      <c r="FDK37" s="176"/>
      <c r="FDL37" s="176"/>
      <c r="FDM37" s="176"/>
      <c r="FDN37" s="176"/>
      <c r="FDO37" s="176"/>
      <c r="FDP37" s="176"/>
      <c r="FDQ37" s="176"/>
      <c r="FDR37" s="176"/>
      <c r="FDS37" s="176"/>
      <c r="FDT37" s="176"/>
      <c r="FDU37" s="176"/>
      <c r="FDV37" s="176"/>
      <c r="FDW37" s="176"/>
      <c r="FDX37" s="176"/>
      <c r="FDY37" s="176"/>
      <c r="FDZ37" s="176"/>
      <c r="FEA37" s="176"/>
      <c r="FEB37" s="176"/>
      <c r="FEC37" s="176"/>
      <c r="FED37" s="176"/>
      <c r="FEE37" s="176"/>
      <c r="FEF37" s="176"/>
      <c r="FEG37" s="176"/>
      <c r="FEH37" s="176"/>
      <c r="FEI37" s="176"/>
      <c r="FEJ37" s="176"/>
      <c r="FEK37" s="176"/>
      <c r="FEL37" s="176"/>
      <c r="FEM37" s="176"/>
      <c r="FEN37" s="176"/>
      <c r="FEO37" s="176"/>
      <c r="FEP37" s="176"/>
      <c r="FEQ37" s="176"/>
      <c r="FER37" s="176"/>
      <c r="FES37" s="176"/>
      <c r="FET37" s="176"/>
      <c r="FEU37" s="176"/>
      <c r="FEV37" s="176"/>
      <c r="FEW37" s="176"/>
      <c r="FEX37" s="176"/>
      <c r="FEY37" s="176"/>
      <c r="FEZ37" s="176"/>
      <c r="FFA37" s="176"/>
      <c r="FFB37" s="176"/>
      <c r="FFC37" s="176"/>
      <c r="FFD37" s="176"/>
      <c r="FFE37" s="176"/>
      <c r="FFF37" s="176"/>
      <c r="FFG37" s="176"/>
      <c r="FFH37" s="176"/>
      <c r="FFI37" s="176"/>
      <c r="FFJ37" s="176"/>
      <c r="FFK37" s="176"/>
      <c r="FFL37" s="176"/>
      <c r="FFM37" s="176"/>
      <c r="FFN37" s="176"/>
      <c r="FFO37" s="176"/>
      <c r="FFP37" s="176"/>
      <c r="FFQ37" s="176"/>
      <c r="FFR37" s="176"/>
      <c r="FFS37" s="176"/>
      <c r="FFT37" s="176"/>
      <c r="FFU37" s="176"/>
      <c r="FFV37" s="176"/>
      <c r="FFW37" s="176"/>
      <c r="FFX37" s="176"/>
      <c r="FFY37" s="176"/>
      <c r="FFZ37" s="176"/>
      <c r="FGA37" s="176"/>
      <c r="FGB37" s="176"/>
      <c r="FGC37" s="176"/>
      <c r="FGD37" s="176"/>
      <c r="FGE37" s="176"/>
      <c r="FGF37" s="176"/>
      <c r="FGG37" s="176"/>
      <c r="FGH37" s="176"/>
      <c r="FGI37" s="176"/>
      <c r="FGJ37" s="176"/>
      <c r="FGK37" s="176"/>
      <c r="FGL37" s="176"/>
      <c r="FGM37" s="176"/>
      <c r="FGN37" s="176"/>
      <c r="FGO37" s="176"/>
      <c r="FGP37" s="176"/>
      <c r="FGQ37" s="176"/>
      <c r="FGR37" s="176"/>
      <c r="FGS37" s="176"/>
      <c r="FGT37" s="176"/>
      <c r="FGU37" s="176"/>
      <c r="FGV37" s="176"/>
      <c r="FGW37" s="176"/>
      <c r="FGX37" s="176"/>
      <c r="FGY37" s="176"/>
      <c r="FGZ37" s="176"/>
      <c r="FHA37" s="176"/>
      <c r="FHB37" s="176"/>
      <c r="FHC37" s="176"/>
      <c r="FHD37" s="176"/>
      <c r="FHE37" s="176"/>
      <c r="FHF37" s="176"/>
      <c r="FHG37" s="176"/>
      <c r="FHH37" s="176"/>
      <c r="FHI37" s="176"/>
      <c r="FHJ37" s="176"/>
      <c r="FHK37" s="176"/>
      <c r="FHL37" s="176"/>
      <c r="FHM37" s="176"/>
      <c r="FHN37" s="176"/>
      <c r="FHO37" s="176"/>
      <c r="FHP37" s="176"/>
      <c r="FHQ37" s="176"/>
      <c r="FHR37" s="176"/>
      <c r="FHS37" s="176"/>
      <c r="FHT37" s="176"/>
      <c r="FHU37" s="176"/>
      <c r="FHV37" s="176"/>
      <c r="FHW37" s="176"/>
      <c r="FHX37" s="176"/>
      <c r="FHY37" s="176"/>
      <c r="FHZ37" s="176"/>
      <c r="FIA37" s="176"/>
      <c r="FIB37" s="176"/>
      <c r="FIC37" s="176"/>
      <c r="FID37" s="176"/>
      <c r="FIE37" s="176"/>
      <c r="FIF37" s="176"/>
      <c r="FIG37" s="176"/>
      <c r="FIH37" s="176"/>
      <c r="FII37" s="176"/>
      <c r="FIJ37" s="176"/>
      <c r="FIK37" s="176"/>
      <c r="FIL37" s="176"/>
      <c r="FIM37" s="176"/>
      <c r="FIN37" s="176"/>
      <c r="FIO37" s="176"/>
      <c r="FIP37" s="176"/>
      <c r="FIQ37" s="176"/>
      <c r="FIR37" s="176"/>
      <c r="FIS37" s="176"/>
      <c r="FIT37" s="176"/>
      <c r="FIU37" s="176"/>
      <c r="FIV37" s="176"/>
      <c r="FIW37" s="176"/>
      <c r="FIX37" s="176"/>
      <c r="FIY37" s="176"/>
      <c r="FIZ37" s="176"/>
      <c r="FJA37" s="176"/>
      <c r="FJB37" s="176"/>
      <c r="FJC37" s="176"/>
      <c r="FJD37" s="176"/>
      <c r="FJE37" s="176"/>
      <c r="FJF37" s="176"/>
      <c r="FJG37" s="176"/>
      <c r="FJH37" s="176"/>
      <c r="FJI37" s="176"/>
      <c r="FJJ37" s="176"/>
      <c r="FJK37" s="176"/>
      <c r="FJL37" s="176"/>
      <c r="FJM37" s="176"/>
      <c r="FJN37" s="176"/>
      <c r="FJO37" s="176"/>
      <c r="FJP37" s="176"/>
      <c r="FJQ37" s="176"/>
      <c r="FJR37" s="176"/>
      <c r="FJS37" s="176"/>
      <c r="FJT37" s="176"/>
      <c r="FJU37" s="176"/>
      <c r="FJV37" s="176"/>
      <c r="FJW37" s="176"/>
      <c r="FJX37" s="176"/>
      <c r="FJY37" s="176"/>
      <c r="FJZ37" s="176"/>
      <c r="FKA37" s="176"/>
      <c r="FKB37" s="176"/>
      <c r="FKC37" s="176"/>
      <c r="FKD37" s="176"/>
      <c r="FKE37" s="176"/>
      <c r="FKF37" s="176"/>
      <c r="FKG37" s="176"/>
      <c r="FKH37" s="176"/>
      <c r="FKI37" s="176"/>
      <c r="FKJ37" s="176"/>
      <c r="FKK37" s="176"/>
      <c r="FKL37" s="176"/>
      <c r="FKM37" s="176"/>
      <c r="FKN37" s="176"/>
      <c r="FKO37" s="176"/>
      <c r="FKP37" s="176"/>
      <c r="FKQ37" s="176"/>
      <c r="FKR37" s="176"/>
      <c r="FKS37" s="176"/>
      <c r="FKT37" s="176"/>
      <c r="FKU37" s="176"/>
      <c r="FKV37" s="176"/>
      <c r="FKW37" s="176"/>
      <c r="FKX37" s="176"/>
      <c r="FKY37" s="176"/>
      <c r="FKZ37" s="176"/>
      <c r="FLA37" s="176"/>
      <c r="FLB37" s="176"/>
      <c r="FLC37" s="176"/>
      <c r="FLD37" s="176"/>
      <c r="FLE37" s="176"/>
      <c r="FLF37" s="176"/>
      <c r="FLG37" s="176"/>
      <c r="FLH37" s="176"/>
      <c r="FLI37" s="176"/>
      <c r="FLJ37" s="176"/>
      <c r="FLK37" s="176"/>
      <c r="FLL37" s="176"/>
      <c r="FLM37" s="176"/>
      <c r="FLN37" s="176"/>
      <c r="FLO37" s="176"/>
      <c r="FLP37" s="176"/>
      <c r="FLQ37" s="176"/>
      <c r="FLR37" s="176"/>
      <c r="FLS37" s="176"/>
      <c r="FLT37" s="176"/>
      <c r="FLU37" s="176"/>
      <c r="FLV37" s="176"/>
      <c r="FLW37" s="176"/>
      <c r="FLX37" s="176"/>
      <c r="FLY37" s="176"/>
      <c r="FLZ37" s="176"/>
      <c r="FMA37" s="176"/>
      <c r="FMB37" s="176"/>
      <c r="FMC37" s="176"/>
      <c r="FMD37" s="176"/>
      <c r="FME37" s="176"/>
      <c r="FMF37" s="176"/>
      <c r="FMG37" s="176"/>
      <c r="FMH37" s="176"/>
      <c r="FMI37" s="176"/>
      <c r="FMJ37" s="176"/>
      <c r="FMK37" s="176"/>
      <c r="FML37" s="176"/>
      <c r="FMM37" s="176"/>
      <c r="FMN37" s="176"/>
      <c r="FMO37" s="176"/>
      <c r="FMP37" s="176"/>
      <c r="FMQ37" s="176"/>
      <c r="FMR37" s="176"/>
      <c r="FMS37" s="176"/>
      <c r="FMT37" s="176"/>
      <c r="FMU37" s="176"/>
      <c r="FMV37" s="176"/>
      <c r="FMW37" s="176"/>
      <c r="FMX37" s="176"/>
      <c r="FMY37" s="176"/>
      <c r="FMZ37" s="176"/>
      <c r="FNA37" s="176"/>
      <c r="FNB37" s="176"/>
      <c r="FNC37" s="176"/>
      <c r="FND37" s="176"/>
      <c r="FNE37" s="176"/>
      <c r="FNF37" s="176"/>
      <c r="FNG37" s="176"/>
      <c r="FNH37" s="176"/>
      <c r="FNI37" s="176"/>
      <c r="FNJ37" s="176"/>
      <c r="FNK37" s="176"/>
      <c r="FNL37" s="176"/>
      <c r="FNM37" s="176"/>
      <c r="FNN37" s="176"/>
      <c r="FNO37" s="176"/>
      <c r="FNP37" s="176"/>
      <c r="FNQ37" s="176"/>
      <c r="FNR37" s="176"/>
      <c r="FNS37" s="176"/>
      <c r="FNT37" s="176"/>
      <c r="FNU37" s="176"/>
      <c r="FNV37" s="176"/>
      <c r="FNW37" s="176"/>
      <c r="FNX37" s="176"/>
      <c r="FNY37" s="176"/>
      <c r="FNZ37" s="176"/>
      <c r="FOA37" s="176"/>
      <c r="FOB37" s="176"/>
      <c r="FOC37" s="176"/>
      <c r="FOD37" s="176"/>
      <c r="FOE37" s="176"/>
      <c r="FOF37" s="176"/>
      <c r="FOG37" s="176"/>
      <c r="FOH37" s="176"/>
      <c r="FOI37" s="176"/>
      <c r="FOJ37" s="176"/>
      <c r="FOK37" s="176"/>
      <c r="FOL37" s="176"/>
      <c r="FOM37" s="176"/>
      <c r="FON37" s="176"/>
      <c r="FOO37" s="176"/>
      <c r="FOP37" s="176"/>
      <c r="FOQ37" s="176"/>
      <c r="FOR37" s="176"/>
      <c r="FOS37" s="176"/>
      <c r="FOT37" s="176"/>
      <c r="FOU37" s="176"/>
      <c r="FOV37" s="176"/>
      <c r="FOW37" s="176"/>
      <c r="FOX37" s="176"/>
      <c r="FOY37" s="176"/>
      <c r="FOZ37" s="176"/>
      <c r="FPA37" s="176"/>
      <c r="FPB37" s="176"/>
      <c r="FPC37" s="176"/>
      <c r="FPD37" s="176"/>
      <c r="FPE37" s="176"/>
      <c r="FPF37" s="176"/>
      <c r="FPG37" s="176"/>
      <c r="FPH37" s="176"/>
      <c r="FPI37" s="176"/>
      <c r="FPJ37" s="176"/>
      <c r="FPK37" s="176"/>
      <c r="FPL37" s="176"/>
      <c r="FPM37" s="176"/>
      <c r="FPN37" s="176"/>
      <c r="FPO37" s="176"/>
      <c r="FPP37" s="176"/>
      <c r="FPQ37" s="176"/>
      <c r="FPR37" s="176"/>
      <c r="FPS37" s="176"/>
      <c r="FPT37" s="176"/>
      <c r="FPU37" s="176"/>
      <c r="FPV37" s="176"/>
      <c r="FPW37" s="176"/>
      <c r="FPX37" s="176"/>
      <c r="FPY37" s="176"/>
      <c r="FPZ37" s="176"/>
      <c r="FQA37" s="176"/>
      <c r="FQB37" s="176"/>
      <c r="FQC37" s="176"/>
      <c r="FQD37" s="176"/>
      <c r="FQE37" s="176"/>
      <c r="FQF37" s="176"/>
      <c r="FQG37" s="176"/>
      <c r="FQH37" s="176"/>
      <c r="FQI37" s="176"/>
      <c r="FQJ37" s="176"/>
      <c r="FQK37" s="176"/>
      <c r="FQL37" s="176"/>
      <c r="FQM37" s="176"/>
      <c r="FQN37" s="176"/>
      <c r="FQO37" s="176"/>
      <c r="FQP37" s="176"/>
      <c r="FQQ37" s="176"/>
      <c r="FQR37" s="176"/>
      <c r="FQS37" s="176"/>
      <c r="FQT37" s="176"/>
      <c r="FQU37" s="176"/>
      <c r="FQV37" s="176"/>
      <c r="FQW37" s="176"/>
      <c r="FQX37" s="176"/>
      <c r="FQY37" s="176"/>
      <c r="FQZ37" s="176"/>
      <c r="FRA37" s="176"/>
      <c r="FRB37" s="176"/>
      <c r="FRC37" s="176"/>
      <c r="FRD37" s="176"/>
      <c r="FRE37" s="176"/>
      <c r="FRF37" s="176"/>
      <c r="FRG37" s="176"/>
      <c r="FRH37" s="176"/>
      <c r="FRI37" s="176"/>
      <c r="FRJ37" s="176"/>
      <c r="FRK37" s="176"/>
      <c r="FRL37" s="176"/>
      <c r="FRM37" s="176"/>
      <c r="FRN37" s="176"/>
      <c r="FRO37" s="176"/>
      <c r="FRP37" s="176"/>
      <c r="FRQ37" s="176"/>
      <c r="FRR37" s="176"/>
      <c r="FRS37" s="176"/>
      <c r="FRT37" s="176"/>
      <c r="FRU37" s="176"/>
      <c r="FRV37" s="176"/>
      <c r="FRW37" s="176"/>
      <c r="FRX37" s="176"/>
      <c r="FRY37" s="176"/>
      <c r="FRZ37" s="176"/>
      <c r="FSA37" s="176"/>
      <c r="FSB37" s="176"/>
      <c r="FSC37" s="176"/>
      <c r="FSD37" s="176"/>
      <c r="FSE37" s="176"/>
      <c r="FSF37" s="176"/>
      <c r="FSG37" s="176"/>
      <c r="FSH37" s="176"/>
      <c r="FSI37" s="176"/>
      <c r="FSJ37" s="176"/>
      <c r="FSK37" s="176"/>
      <c r="FSL37" s="176"/>
      <c r="FSM37" s="176"/>
      <c r="FSN37" s="176"/>
      <c r="FSO37" s="176"/>
      <c r="FSP37" s="176"/>
      <c r="FSQ37" s="176"/>
      <c r="FSR37" s="176"/>
      <c r="FSS37" s="176"/>
      <c r="FST37" s="176"/>
      <c r="FSU37" s="176"/>
      <c r="FSV37" s="176"/>
      <c r="FSW37" s="176"/>
      <c r="FSX37" s="176"/>
      <c r="FSY37" s="176"/>
      <c r="FSZ37" s="176"/>
      <c r="FTA37" s="176"/>
      <c r="FTB37" s="176"/>
      <c r="FTC37" s="176"/>
      <c r="FTD37" s="176"/>
      <c r="FTE37" s="176"/>
      <c r="FTF37" s="176"/>
      <c r="FTG37" s="176"/>
      <c r="FTH37" s="176"/>
      <c r="FTI37" s="176"/>
      <c r="FTJ37" s="176"/>
      <c r="FTK37" s="176"/>
      <c r="FTL37" s="176"/>
      <c r="FTM37" s="176"/>
      <c r="FTN37" s="176"/>
      <c r="FTO37" s="176"/>
      <c r="FTP37" s="176"/>
      <c r="FTQ37" s="176"/>
      <c r="FTR37" s="176"/>
      <c r="FTS37" s="176"/>
      <c r="FTT37" s="176"/>
      <c r="FTU37" s="176"/>
      <c r="FTV37" s="176"/>
      <c r="FTW37" s="176"/>
      <c r="FTX37" s="176"/>
      <c r="FTY37" s="176"/>
      <c r="FTZ37" s="176"/>
      <c r="FUA37" s="176"/>
      <c r="FUB37" s="176"/>
      <c r="FUC37" s="176"/>
      <c r="FUD37" s="176"/>
      <c r="FUE37" s="176"/>
      <c r="FUF37" s="176"/>
      <c r="FUG37" s="176"/>
      <c r="FUH37" s="176"/>
      <c r="FUI37" s="176"/>
      <c r="FUJ37" s="176"/>
      <c r="FUK37" s="176"/>
      <c r="FUL37" s="176"/>
      <c r="FUM37" s="176"/>
      <c r="FUN37" s="176"/>
      <c r="FUO37" s="176"/>
      <c r="FUP37" s="176"/>
      <c r="FUQ37" s="176"/>
      <c r="FUR37" s="176"/>
      <c r="FUS37" s="176"/>
      <c r="FUT37" s="176"/>
      <c r="FUU37" s="176"/>
      <c r="FUV37" s="176"/>
      <c r="FUW37" s="176"/>
      <c r="FUX37" s="176"/>
      <c r="FUY37" s="176"/>
      <c r="FUZ37" s="176"/>
      <c r="FVA37" s="176"/>
      <c r="FVB37" s="176"/>
      <c r="FVC37" s="176"/>
      <c r="FVD37" s="176"/>
      <c r="FVE37" s="176"/>
      <c r="FVF37" s="176"/>
      <c r="FVG37" s="176"/>
      <c r="FVH37" s="176"/>
      <c r="FVI37" s="176"/>
      <c r="FVJ37" s="176"/>
      <c r="FVK37" s="176"/>
      <c r="FVL37" s="176"/>
      <c r="FVM37" s="176"/>
      <c r="FVN37" s="176"/>
      <c r="FVO37" s="176"/>
      <c r="FVP37" s="176"/>
      <c r="FVQ37" s="176"/>
      <c r="FVR37" s="176"/>
      <c r="FVS37" s="176"/>
      <c r="FVT37" s="176"/>
      <c r="FVU37" s="176"/>
      <c r="FVV37" s="176"/>
      <c r="FVW37" s="176"/>
      <c r="FVX37" s="176"/>
      <c r="FVY37" s="176"/>
      <c r="FVZ37" s="176"/>
      <c r="FWA37" s="176"/>
      <c r="FWB37" s="176"/>
      <c r="FWC37" s="176"/>
      <c r="FWD37" s="176"/>
      <c r="FWE37" s="176"/>
      <c r="FWF37" s="176"/>
      <c r="FWG37" s="176"/>
      <c r="FWH37" s="176"/>
      <c r="FWI37" s="176"/>
      <c r="FWJ37" s="176"/>
      <c r="FWK37" s="176"/>
      <c r="FWL37" s="176"/>
      <c r="FWM37" s="176"/>
      <c r="FWN37" s="176"/>
      <c r="FWO37" s="176"/>
      <c r="FWP37" s="176"/>
      <c r="FWQ37" s="176"/>
      <c r="FWR37" s="176"/>
      <c r="FWS37" s="176"/>
      <c r="FWT37" s="176"/>
      <c r="FWU37" s="176"/>
      <c r="FWV37" s="176"/>
      <c r="FWW37" s="176"/>
      <c r="FWX37" s="176"/>
      <c r="FWY37" s="176"/>
      <c r="FWZ37" s="176"/>
      <c r="FXA37" s="176"/>
      <c r="FXB37" s="176"/>
      <c r="FXC37" s="176"/>
      <c r="FXD37" s="176"/>
      <c r="FXE37" s="176"/>
      <c r="FXF37" s="176"/>
      <c r="FXG37" s="176"/>
      <c r="FXH37" s="176"/>
      <c r="FXI37" s="176"/>
      <c r="FXJ37" s="176"/>
      <c r="FXK37" s="176"/>
      <c r="FXL37" s="176"/>
      <c r="FXM37" s="176"/>
      <c r="FXN37" s="176"/>
      <c r="FXO37" s="176"/>
      <c r="FXP37" s="176"/>
      <c r="FXQ37" s="176"/>
      <c r="FXR37" s="176"/>
      <c r="FXS37" s="176"/>
      <c r="FXT37" s="176"/>
      <c r="FXU37" s="176"/>
      <c r="FXV37" s="176"/>
      <c r="FXW37" s="176"/>
      <c r="FXX37" s="176"/>
      <c r="FXY37" s="176"/>
      <c r="FXZ37" s="176"/>
      <c r="FYA37" s="176"/>
      <c r="FYB37" s="176"/>
      <c r="FYC37" s="176"/>
      <c r="FYD37" s="176"/>
      <c r="FYE37" s="176"/>
      <c r="FYF37" s="176"/>
      <c r="FYG37" s="176"/>
      <c r="FYH37" s="176"/>
      <c r="FYI37" s="176"/>
      <c r="FYJ37" s="176"/>
      <c r="FYK37" s="176"/>
      <c r="FYL37" s="176"/>
      <c r="FYM37" s="176"/>
      <c r="FYN37" s="176"/>
      <c r="FYO37" s="176"/>
      <c r="FYP37" s="176"/>
      <c r="FYQ37" s="176"/>
      <c r="FYR37" s="176"/>
      <c r="FYS37" s="176"/>
      <c r="FYT37" s="176"/>
      <c r="FYU37" s="176"/>
      <c r="FYV37" s="176"/>
      <c r="FYW37" s="176"/>
      <c r="FYX37" s="176"/>
      <c r="FYY37" s="176"/>
      <c r="FYZ37" s="176"/>
      <c r="FZA37" s="176"/>
      <c r="FZB37" s="176"/>
      <c r="FZC37" s="176"/>
      <c r="FZD37" s="176"/>
      <c r="FZE37" s="176"/>
      <c r="FZF37" s="176"/>
      <c r="FZG37" s="176"/>
      <c r="FZH37" s="176"/>
      <c r="FZI37" s="176"/>
      <c r="FZJ37" s="176"/>
      <c r="FZK37" s="176"/>
      <c r="FZL37" s="176"/>
      <c r="FZM37" s="176"/>
      <c r="FZN37" s="176"/>
      <c r="FZO37" s="176"/>
      <c r="FZP37" s="176"/>
      <c r="FZQ37" s="176"/>
      <c r="FZR37" s="176"/>
      <c r="FZS37" s="176"/>
      <c r="FZT37" s="176"/>
      <c r="FZU37" s="176"/>
      <c r="FZV37" s="176"/>
      <c r="FZW37" s="176"/>
      <c r="FZX37" s="176"/>
      <c r="FZY37" s="176"/>
      <c r="FZZ37" s="176"/>
      <c r="GAA37" s="176"/>
      <c r="GAB37" s="176"/>
      <c r="GAC37" s="176"/>
      <c r="GAD37" s="176"/>
      <c r="GAE37" s="176"/>
      <c r="GAF37" s="176"/>
      <c r="GAG37" s="176"/>
      <c r="GAH37" s="176"/>
      <c r="GAI37" s="176"/>
      <c r="GAJ37" s="176"/>
      <c r="GAK37" s="176"/>
      <c r="GAL37" s="176"/>
      <c r="GAM37" s="176"/>
      <c r="GAN37" s="176"/>
      <c r="GAO37" s="176"/>
      <c r="GAP37" s="176"/>
      <c r="GAQ37" s="176"/>
      <c r="GAR37" s="176"/>
      <c r="GAS37" s="176"/>
      <c r="GAT37" s="176"/>
      <c r="GAU37" s="176"/>
      <c r="GAV37" s="176"/>
      <c r="GAW37" s="176"/>
      <c r="GAX37" s="176"/>
      <c r="GAY37" s="176"/>
      <c r="GAZ37" s="176"/>
      <c r="GBA37" s="176"/>
      <c r="GBB37" s="176"/>
      <c r="GBC37" s="176"/>
      <c r="GBD37" s="176"/>
      <c r="GBE37" s="176"/>
      <c r="GBF37" s="176"/>
      <c r="GBG37" s="176"/>
      <c r="GBH37" s="176"/>
      <c r="GBI37" s="176"/>
      <c r="GBJ37" s="176"/>
      <c r="GBK37" s="176"/>
      <c r="GBL37" s="176"/>
      <c r="GBM37" s="176"/>
      <c r="GBN37" s="176"/>
      <c r="GBO37" s="176"/>
      <c r="GBP37" s="176"/>
      <c r="GBQ37" s="176"/>
      <c r="GBR37" s="176"/>
      <c r="GBS37" s="176"/>
      <c r="GBT37" s="176"/>
      <c r="GBU37" s="176"/>
      <c r="GBV37" s="176"/>
      <c r="GBW37" s="176"/>
      <c r="GBX37" s="176"/>
      <c r="GBY37" s="176"/>
      <c r="GBZ37" s="176"/>
      <c r="GCA37" s="176"/>
      <c r="GCB37" s="176"/>
      <c r="GCC37" s="176"/>
      <c r="GCD37" s="176"/>
      <c r="GCE37" s="176"/>
      <c r="GCF37" s="176"/>
      <c r="GCG37" s="176"/>
      <c r="GCH37" s="176"/>
      <c r="GCI37" s="176"/>
      <c r="GCJ37" s="176"/>
      <c r="GCK37" s="176"/>
      <c r="GCL37" s="176"/>
      <c r="GCM37" s="176"/>
      <c r="GCN37" s="176"/>
      <c r="GCO37" s="176"/>
      <c r="GCP37" s="176"/>
      <c r="GCQ37" s="176"/>
      <c r="GCR37" s="176"/>
      <c r="GCS37" s="176"/>
      <c r="GCT37" s="176"/>
      <c r="GCU37" s="176"/>
      <c r="GCV37" s="176"/>
      <c r="GCW37" s="176"/>
      <c r="GCX37" s="176"/>
      <c r="GCY37" s="176"/>
      <c r="GCZ37" s="176"/>
      <c r="GDA37" s="176"/>
      <c r="GDB37" s="176"/>
      <c r="GDC37" s="176"/>
      <c r="GDD37" s="176"/>
      <c r="GDE37" s="176"/>
      <c r="GDF37" s="176"/>
      <c r="GDG37" s="176"/>
      <c r="GDH37" s="176"/>
      <c r="GDI37" s="176"/>
      <c r="GDJ37" s="176"/>
      <c r="GDK37" s="176"/>
      <c r="GDL37" s="176"/>
      <c r="GDM37" s="176"/>
      <c r="GDN37" s="176"/>
      <c r="GDO37" s="176"/>
      <c r="GDP37" s="176"/>
      <c r="GDQ37" s="176"/>
      <c r="GDR37" s="176"/>
      <c r="GDS37" s="176"/>
      <c r="GDT37" s="176"/>
      <c r="GDU37" s="176"/>
      <c r="GDV37" s="176"/>
      <c r="GDW37" s="176"/>
      <c r="GDX37" s="176"/>
      <c r="GDY37" s="176"/>
      <c r="GDZ37" s="176"/>
      <c r="GEA37" s="176"/>
      <c r="GEB37" s="176"/>
      <c r="GEC37" s="176"/>
      <c r="GED37" s="176"/>
      <c r="GEE37" s="176"/>
      <c r="GEF37" s="176"/>
      <c r="GEG37" s="176"/>
      <c r="GEH37" s="176"/>
      <c r="GEI37" s="176"/>
      <c r="GEJ37" s="176"/>
      <c r="GEK37" s="176"/>
      <c r="GEL37" s="176"/>
      <c r="GEM37" s="176"/>
      <c r="GEN37" s="176"/>
      <c r="GEO37" s="176"/>
      <c r="GEP37" s="176"/>
      <c r="GEQ37" s="176"/>
      <c r="GER37" s="176"/>
      <c r="GES37" s="176"/>
      <c r="GET37" s="176"/>
      <c r="GEU37" s="176"/>
      <c r="GEV37" s="176"/>
      <c r="GEW37" s="176"/>
      <c r="GEX37" s="176"/>
      <c r="GEY37" s="176"/>
      <c r="GEZ37" s="176"/>
      <c r="GFA37" s="176"/>
      <c r="GFB37" s="176"/>
      <c r="GFC37" s="176"/>
      <c r="GFD37" s="176"/>
      <c r="GFE37" s="176"/>
      <c r="GFF37" s="176"/>
      <c r="GFG37" s="176"/>
      <c r="GFH37" s="176"/>
      <c r="GFI37" s="176"/>
      <c r="GFJ37" s="176"/>
      <c r="GFK37" s="176"/>
      <c r="GFL37" s="176"/>
      <c r="GFM37" s="176"/>
      <c r="GFN37" s="176"/>
      <c r="GFO37" s="176"/>
      <c r="GFP37" s="176"/>
      <c r="GFQ37" s="176"/>
      <c r="GFR37" s="176"/>
      <c r="GFS37" s="176"/>
      <c r="GFT37" s="176"/>
      <c r="GFU37" s="176"/>
      <c r="GFV37" s="176"/>
      <c r="GFW37" s="176"/>
      <c r="GFX37" s="176"/>
      <c r="GFY37" s="176"/>
      <c r="GFZ37" s="176"/>
      <c r="GGA37" s="176"/>
      <c r="GGB37" s="176"/>
      <c r="GGC37" s="176"/>
      <c r="GGD37" s="176"/>
      <c r="GGE37" s="176"/>
      <c r="GGF37" s="176"/>
      <c r="GGG37" s="176"/>
      <c r="GGH37" s="176"/>
      <c r="GGI37" s="176"/>
      <c r="GGJ37" s="176"/>
      <c r="GGK37" s="176"/>
      <c r="GGL37" s="176"/>
      <c r="GGM37" s="176"/>
      <c r="GGN37" s="176"/>
      <c r="GGO37" s="176"/>
      <c r="GGP37" s="176"/>
      <c r="GGQ37" s="176"/>
      <c r="GGR37" s="176"/>
      <c r="GGS37" s="176"/>
      <c r="GGT37" s="176"/>
      <c r="GGU37" s="176"/>
      <c r="GGV37" s="176"/>
      <c r="GGW37" s="176"/>
      <c r="GGX37" s="176"/>
      <c r="GGY37" s="176"/>
      <c r="GGZ37" s="176"/>
      <c r="GHA37" s="176"/>
      <c r="GHB37" s="176"/>
      <c r="GHC37" s="176"/>
      <c r="GHD37" s="176"/>
      <c r="GHE37" s="176"/>
      <c r="GHF37" s="176"/>
      <c r="GHG37" s="176"/>
      <c r="GHH37" s="176"/>
      <c r="GHI37" s="176"/>
      <c r="GHJ37" s="176"/>
      <c r="GHK37" s="176"/>
      <c r="GHL37" s="176"/>
      <c r="GHM37" s="176"/>
      <c r="GHN37" s="176"/>
      <c r="GHO37" s="176"/>
      <c r="GHP37" s="176"/>
      <c r="GHQ37" s="176"/>
      <c r="GHR37" s="176"/>
      <c r="GHS37" s="176"/>
      <c r="GHT37" s="176"/>
      <c r="GHU37" s="176"/>
      <c r="GHV37" s="176"/>
      <c r="GHW37" s="176"/>
      <c r="GHX37" s="176"/>
      <c r="GHY37" s="176"/>
      <c r="GHZ37" s="176"/>
      <c r="GIA37" s="176"/>
      <c r="GIB37" s="176"/>
      <c r="GIC37" s="176"/>
      <c r="GID37" s="176"/>
      <c r="GIE37" s="176"/>
      <c r="GIF37" s="176"/>
      <c r="GIG37" s="176"/>
      <c r="GIH37" s="176"/>
      <c r="GII37" s="176"/>
      <c r="GIJ37" s="176"/>
      <c r="GIK37" s="176"/>
      <c r="GIL37" s="176"/>
      <c r="GIM37" s="176"/>
      <c r="GIN37" s="176"/>
      <c r="GIO37" s="176"/>
      <c r="GIP37" s="176"/>
      <c r="GIQ37" s="176"/>
      <c r="GIR37" s="176"/>
      <c r="GIS37" s="176"/>
      <c r="GIT37" s="176"/>
      <c r="GIU37" s="176"/>
      <c r="GIV37" s="176"/>
      <c r="GIW37" s="176"/>
      <c r="GIX37" s="176"/>
      <c r="GIY37" s="176"/>
      <c r="GIZ37" s="176"/>
      <c r="GJA37" s="176"/>
      <c r="GJB37" s="176"/>
      <c r="GJC37" s="176"/>
      <c r="GJD37" s="176"/>
      <c r="GJE37" s="176"/>
      <c r="GJF37" s="176"/>
      <c r="GJG37" s="176"/>
      <c r="GJH37" s="176"/>
      <c r="GJI37" s="176"/>
      <c r="GJJ37" s="176"/>
      <c r="GJK37" s="176"/>
      <c r="GJL37" s="176"/>
      <c r="GJM37" s="176"/>
      <c r="GJN37" s="176"/>
      <c r="GJO37" s="176"/>
      <c r="GJP37" s="176"/>
      <c r="GJQ37" s="176"/>
      <c r="GJR37" s="176"/>
      <c r="GJS37" s="176"/>
      <c r="GJT37" s="176"/>
      <c r="GJU37" s="176"/>
      <c r="GJV37" s="176"/>
      <c r="GJW37" s="176"/>
      <c r="GJX37" s="176"/>
      <c r="GJY37" s="176"/>
      <c r="GJZ37" s="176"/>
      <c r="GKA37" s="176"/>
      <c r="GKB37" s="176"/>
      <c r="GKC37" s="176"/>
      <c r="GKD37" s="176"/>
      <c r="GKE37" s="176"/>
      <c r="GKF37" s="176"/>
      <c r="GKG37" s="176"/>
      <c r="GKH37" s="176"/>
      <c r="GKI37" s="176"/>
      <c r="GKJ37" s="176"/>
      <c r="GKK37" s="176"/>
      <c r="GKL37" s="176"/>
      <c r="GKM37" s="176"/>
      <c r="GKN37" s="176"/>
      <c r="GKO37" s="176"/>
      <c r="GKP37" s="176"/>
      <c r="GKQ37" s="176"/>
      <c r="GKR37" s="176"/>
      <c r="GKS37" s="176"/>
      <c r="GKT37" s="176"/>
      <c r="GKU37" s="176"/>
      <c r="GKV37" s="176"/>
      <c r="GKW37" s="176"/>
      <c r="GKX37" s="176"/>
      <c r="GKY37" s="176"/>
      <c r="GKZ37" s="176"/>
      <c r="GLA37" s="176"/>
      <c r="GLB37" s="176"/>
      <c r="GLC37" s="176"/>
      <c r="GLD37" s="176"/>
      <c r="GLE37" s="176"/>
      <c r="GLF37" s="176"/>
      <c r="GLG37" s="176"/>
      <c r="GLH37" s="176"/>
      <c r="GLI37" s="176"/>
      <c r="GLJ37" s="176"/>
      <c r="GLK37" s="176"/>
      <c r="GLL37" s="176"/>
      <c r="GLM37" s="176"/>
      <c r="GLN37" s="176"/>
      <c r="GLO37" s="176"/>
      <c r="GLP37" s="176"/>
      <c r="GLQ37" s="176"/>
      <c r="GLR37" s="176"/>
      <c r="GLS37" s="176"/>
      <c r="GLT37" s="176"/>
      <c r="GLU37" s="176"/>
      <c r="GLV37" s="176"/>
      <c r="GLW37" s="176"/>
      <c r="GLX37" s="176"/>
      <c r="GLY37" s="176"/>
      <c r="GLZ37" s="176"/>
      <c r="GMA37" s="176"/>
      <c r="GMB37" s="176"/>
      <c r="GMC37" s="176"/>
      <c r="GMD37" s="176"/>
      <c r="GME37" s="176"/>
      <c r="GMF37" s="176"/>
      <c r="GMG37" s="176"/>
      <c r="GMH37" s="176"/>
      <c r="GMI37" s="176"/>
      <c r="GMJ37" s="176"/>
      <c r="GMK37" s="176"/>
      <c r="GML37" s="176"/>
      <c r="GMM37" s="176"/>
      <c r="GMN37" s="176"/>
      <c r="GMO37" s="176"/>
      <c r="GMP37" s="176"/>
      <c r="GMQ37" s="176"/>
      <c r="GMR37" s="176"/>
      <c r="GMS37" s="176"/>
      <c r="GMT37" s="176"/>
      <c r="GMU37" s="176"/>
      <c r="GMV37" s="176"/>
      <c r="GMW37" s="176"/>
      <c r="GMX37" s="176"/>
      <c r="GMY37" s="176"/>
      <c r="GMZ37" s="176"/>
      <c r="GNA37" s="176"/>
      <c r="GNB37" s="176"/>
      <c r="GNC37" s="176"/>
      <c r="GND37" s="176"/>
      <c r="GNE37" s="176"/>
      <c r="GNF37" s="176"/>
      <c r="GNG37" s="176"/>
      <c r="GNH37" s="176"/>
      <c r="GNI37" s="176"/>
      <c r="GNJ37" s="176"/>
      <c r="GNK37" s="176"/>
      <c r="GNL37" s="176"/>
      <c r="GNM37" s="176"/>
      <c r="GNN37" s="176"/>
      <c r="GNO37" s="176"/>
      <c r="GNP37" s="176"/>
      <c r="GNQ37" s="176"/>
      <c r="GNR37" s="176"/>
      <c r="GNS37" s="176"/>
      <c r="GNT37" s="176"/>
      <c r="GNU37" s="176"/>
      <c r="GNV37" s="176"/>
      <c r="GNW37" s="176"/>
      <c r="GNX37" s="176"/>
      <c r="GNY37" s="176"/>
      <c r="GNZ37" s="176"/>
      <c r="GOA37" s="176"/>
      <c r="GOB37" s="176"/>
      <c r="GOC37" s="176"/>
      <c r="GOD37" s="176"/>
      <c r="GOE37" s="176"/>
      <c r="GOF37" s="176"/>
      <c r="GOG37" s="176"/>
      <c r="GOH37" s="176"/>
      <c r="GOI37" s="176"/>
      <c r="GOJ37" s="176"/>
      <c r="GOK37" s="176"/>
      <c r="GOL37" s="176"/>
      <c r="GOM37" s="176"/>
      <c r="GON37" s="176"/>
      <c r="GOO37" s="176"/>
      <c r="GOP37" s="176"/>
      <c r="GOQ37" s="176"/>
      <c r="GOR37" s="176"/>
      <c r="GOS37" s="176"/>
      <c r="GOT37" s="176"/>
      <c r="GOU37" s="176"/>
      <c r="GOV37" s="176"/>
      <c r="GOW37" s="176"/>
      <c r="GOX37" s="176"/>
      <c r="GOY37" s="176"/>
      <c r="GOZ37" s="176"/>
      <c r="GPA37" s="176"/>
      <c r="GPB37" s="176"/>
      <c r="GPC37" s="176"/>
      <c r="GPD37" s="176"/>
      <c r="GPE37" s="176"/>
      <c r="GPF37" s="176"/>
      <c r="GPG37" s="176"/>
      <c r="GPH37" s="176"/>
      <c r="GPI37" s="176"/>
      <c r="GPJ37" s="176"/>
      <c r="GPK37" s="176"/>
      <c r="GPL37" s="176"/>
      <c r="GPM37" s="176"/>
      <c r="GPN37" s="176"/>
      <c r="GPO37" s="176"/>
      <c r="GPP37" s="176"/>
      <c r="GPQ37" s="176"/>
      <c r="GPR37" s="176"/>
      <c r="GPS37" s="176"/>
      <c r="GPT37" s="176"/>
      <c r="GPU37" s="176"/>
      <c r="GPV37" s="176"/>
      <c r="GPW37" s="176"/>
      <c r="GPX37" s="176"/>
      <c r="GPY37" s="176"/>
      <c r="GPZ37" s="176"/>
      <c r="GQA37" s="176"/>
      <c r="GQB37" s="176"/>
      <c r="GQC37" s="176"/>
      <c r="GQD37" s="176"/>
      <c r="GQE37" s="176"/>
      <c r="GQF37" s="176"/>
      <c r="GQG37" s="176"/>
      <c r="GQH37" s="176"/>
      <c r="GQI37" s="176"/>
      <c r="GQJ37" s="176"/>
      <c r="GQK37" s="176"/>
      <c r="GQL37" s="176"/>
      <c r="GQM37" s="176"/>
      <c r="GQN37" s="176"/>
      <c r="GQO37" s="176"/>
      <c r="GQP37" s="176"/>
      <c r="GQQ37" s="176"/>
      <c r="GQR37" s="176"/>
      <c r="GQS37" s="176"/>
      <c r="GQT37" s="176"/>
      <c r="GQU37" s="176"/>
      <c r="GQV37" s="176"/>
      <c r="GQW37" s="176"/>
      <c r="GQX37" s="176"/>
      <c r="GQY37" s="176"/>
      <c r="GQZ37" s="176"/>
      <c r="GRA37" s="176"/>
      <c r="GRB37" s="176"/>
      <c r="GRC37" s="176"/>
      <c r="GRD37" s="176"/>
      <c r="GRE37" s="176"/>
      <c r="GRF37" s="176"/>
      <c r="GRG37" s="176"/>
      <c r="GRH37" s="176"/>
      <c r="GRI37" s="176"/>
      <c r="GRJ37" s="176"/>
      <c r="GRK37" s="176"/>
      <c r="GRL37" s="176"/>
      <c r="GRM37" s="176"/>
      <c r="GRN37" s="176"/>
      <c r="GRO37" s="176"/>
      <c r="GRP37" s="176"/>
      <c r="GRQ37" s="176"/>
      <c r="GRR37" s="176"/>
      <c r="GRS37" s="176"/>
      <c r="GRT37" s="176"/>
      <c r="GRU37" s="176"/>
      <c r="GRV37" s="176"/>
      <c r="GRW37" s="176"/>
      <c r="GRX37" s="176"/>
      <c r="GRY37" s="176"/>
      <c r="GRZ37" s="176"/>
      <c r="GSA37" s="176"/>
      <c r="GSB37" s="176"/>
      <c r="GSC37" s="176"/>
      <c r="GSD37" s="176"/>
      <c r="GSE37" s="176"/>
      <c r="GSF37" s="176"/>
      <c r="GSG37" s="176"/>
      <c r="GSH37" s="176"/>
      <c r="GSI37" s="176"/>
      <c r="GSJ37" s="176"/>
      <c r="GSK37" s="176"/>
      <c r="GSL37" s="176"/>
      <c r="GSM37" s="176"/>
      <c r="GSN37" s="176"/>
      <c r="GSO37" s="176"/>
      <c r="GSP37" s="176"/>
      <c r="GSQ37" s="176"/>
      <c r="GSR37" s="176"/>
      <c r="GSS37" s="176"/>
      <c r="GST37" s="176"/>
      <c r="GSU37" s="176"/>
      <c r="GSV37" s="176"/>
      <c r="GSW37" s="176"/>
      <c r="GSX37" s="176"/>
      <c r="GSY37" s="176"/>
      <c r="GSZ37" s="176"/>
      <c r="GTA37" s="176"/>
      <c r="GTB37" s="176"/>
      <c r="GTC37" s="176"/>
      <c r="GTD37" s="176"/>
      <c r="GTE37" s="176"/>
      <c r="GTF37" s="176"/>
      <c r="GTG37" s="176"/>
      <c r="GTH37" s="176"/>
      <c r="GTI37" s="176"/>
      <c r="GTJ37" s="176"/>
      <c r="GTK37" s="176"/>
      <c r="GTL37" s="176"/>
      <c r="GTM37" s="176"/>
      <c r="GTN37" s="176"/>
      <c r="GTO37" s="176"/>
      <c r="GTP37" s="176"/>
      <c r="GTQ37" s="176"/>
      <c r="GTR37" s="176"/>
      <c r="GTS37" s="176"/>
      <c r="GTT37" s="176"/>
      <c r="GTU37" s="176"/>
      <c r="GTV37" s="176"/>
      <c r="GTW37" s="176"/>
      <c r="GTX37" s="176"/>
      <c r="GTY37" s="176"/>
      <c r="GTZ37" s="176"/>
      <c r="GUA37" s="176"/>
      <c r="GUB37" s="176"/>
      <c r="GUC37" s="176"/>
      <c r="GUD37" s="176"/>
      <c r="GUE37" s="176"/>
      <c r="GUF37" s="176"/>
      <c r="GUG37" s="176"/>
      <c r="GUH37" s="176"/>
      <c r="GUI37" s="176"/>
      <c r="GUJ37" s="176"/>
      <c r="GUK37" s="176"/>
      <c r="GUL37" s="176"/>
      <c r="GUM37" s="176"/>
      <c r="GUN37" s="176"/>
      <c r="GUO37" s="176"/>
      <c r="GUP37" s="176"/>
      <c r="GUQ37" s="176"/>
      <c r="GUR37" s="176"/>
      <c r="GUS37" s="176"/>
      <c r="GUT37" s="176"/>
      <c r="GUU37" s="176"/>
      <c r="GUV37" s="176"/>
      <c r="GUW37" s="176"/>
      <c r="GUX37" s="176"/>
      <c r="GUY37" s="176"/>
      <c r="GUZ37" s="176"/>
      <c r="GVA37" s="176"/>
      <c r="GVB37" s="176"/>
      <c r="GVC37" s="176"/>
      <c r="GVD37" s="176"/>
      <c r="GVE37" s="176"/>
      <c r="GVF37" s="176"/>
      <c r="GVG37" s="176"/>
      <c r="GVH37" s="176"/>
      <c r="GVI37" s="176"/>
      <c r="GVJ37" s="176"/>
      <c r="GVK37" s="176"/>
      <c r="GVL37" s="176"/>
      <c r="GVM37" s="176"/>
      <c r="GVN37" s="176"/>
      <c r="GVO37" s="176"/>
      <c r="GVP37" s="176"/>
      <c r="GVQ37" s="176"/>
      <c r="GVR37" s="176"/>
      <c r="GVS37" s="176"/>
      <c r="GVT37" s="176"/>
      <c r="GVU37" s="176"/>
      <c r="GVV37" s="176"/>
      <c r="GVW37" s="176"/>
      <c r="GVX37" s="176"/>
      <c r="GVY37" s="176"/>
      <c r="GVZ37" s="176"/>
      <c r="GWA37" s="176"/>
      <c r="GWB37" s="176"/>
      <c r="GWC37" s="176"/>
      <c r="GWD37" s="176"/>
      <c r="GWE37" s="176"/>
      <c r="GWF37" s="176"/>
      <c r="GWG37" s="176"/>
      <c r="GWH37" s="176"/>
      <c r="GWI37" s="176"/>
      <c r="GWJ37" s="176"/>
      <c r="GWK37" s="176"/>
      <c r="GWL37" s="176"/>
      <c r="GWM37" s="176"/>
      <c r="GWN37" s="176"/>
      <c r="GWO37" s="176"/>
      <c r="GWP37" s="176"/>
      <c r="GWQ37" s="176"/>
      <c r="GWR37" s="176"/>
      <c r="GWS37" s="176"/>
      <c r="GWT37" s="176"/>
      <c r="GWU37" s="176"/>
      <c r="GWV37" s="176"/>
      <c r="GWW37" s="176"/>
      <c r="GWX37" s="176"/>
      <c r="GWY37" s="176"/>
      <c r="GWZ37" s="176"/>
      <c r="GXA37" s="176"/>
      <c r="GXB37" s="176"/>
      <c r="GXC37" s="176"/>
      <c r="GXD37" s="176"/>
      <c r="GXE37" s="176"/>
      <c r="GXF37" s="176"/>
      <c r="GXG37" s="176"/>
      <c r="GXH37" s="176"/>
      <c r="GXI37" s="176"/>
      <c r="GXJ37" s="176"/>
      <c r="GXK37" s="176"/>
      <c r="GXL37" s="176"/>
      <c r="GXM37" s="176"/>
      <c r="GXN37" s="176"/>
      <c r="GXO37" s="176"/>
      <c r="GXP37" s="176"/>
      <c r="GXQ37" s="176"/>
      <c r="GXR37" s="176"/>
      <c r="GXS37" s="176"/>
      <c r="GXT37" s="176"/>
      <c r="GXU37" s="176"/>
      <c r="GXV37" s="176"/>
      <c r="GXW37" s="176"/>
      <c r="GXX37" s="176"/>
      <c r="GXY37" s="176"/>
      <c r="GXZ37" s="176"/>
      <c r="GYA37" s="176"/>
      <c r="GYB37" s="176"/>
      <c r="GYC37" s="176"/>
      <c r="GYD37" s="176"/>
      <c r="GYE37" s="176"/>
      <c r="GYF37" s="176"/>
      <c r="GYG37" s="176"/>
      <c r="GYH37" s="176"/>
      <c r="GYI37" s="176"/>
      <c r="GYJ37" s="176"/>
      <c r="GYK37" s="176"/>
      <c r="GYL37" s="176"/>
      <c r="GYM37" s="176"/>
      <c r="GYN37" s="176"/>
      <c r="GYO37" s="176"/>
      <c r="GYP37" s="176"/>
      <c r="GYQ37" s="176"/>
      <c r="GYR37" s="176"/>
      <c r="GYS37" s="176"/>
      <c r="GYT37" s="176"/>
      <c r="GYU37" s="176"/>
      <c r="GYV37" s="176"/>
      <c r="GYW37" s="176"/>
      <c r="GYX37" s="176"/>
      <c r="GYY37" s="176"/>
      <c r="GYZ37" s="176"/>
      <c r="GZA37" s="176"/>
      <c r="GZB37" s="176"/>
      <c r="GZC37" s="176"/>
      <c r="GZD37" s="176"/>
      <c r="GZE37" s="176"/>
      <c r="GZF37" s="176"/>
      <c r="GZG37" s="176"/>
      <c r="GZH37" s="176"/>
      <c r="GZI37" s="176"/>
      <c r="GZJ37" s="176"/>
      <c r="GZK37" s="176"/>
      <c r="GZL37" s="176"/>
      <c r="GZM37" s="176"/>
      <c r="GZN37" s="176"/>
      <c r="GZO37" s="176"/>
      <c r="GZP37" s="176"/>
      <c r="GZQ37" s="176"/>
      <c r="GZR37" s="176"/>
      <c r="GZS37" s="176"/>
      <c r="GZT37" s="176"/>
      <c r="GZU37" s="176"/>
      <c r="GZV37" s="176"/>
      <c r="GZW37" s="176"/>
      <c r="GZX37" s="176"/>
      <c r="GZY37" s="176"/>
      <c r="GZZ37" s="176"/>
      <c r="HAA37" s="176"/>
      <c r="HAB37" s="176"/>
      <c r="HAC37" s="176"/>
      <c r="HAD37" s="176"/>
      <c r="HAE37" s="176"/>
      <c r="HAF37" s="176"/>
      <c r="HAG37" s="176"/>
      <c r="HAH37" s="176"/>
      <c r="HAI37" s="176"/>
      <c r="HAJ37" s="176"/>
      <c r="HAK37" s="176"/>
      <c r="HAL37" s="176"/>
      <c r="HAM37" s="176"/>
      <c r="HAN37" s="176"/>
      <c r="HAO37" s="176"/>
      <c r="HAP37" s="176"/>
      <c r="HAQ37" s="176"/>
      <c r="HAR37" s="176"/>
      <c r="HAS37" s="176"/>
      <c r="HAT37" s="176"/>
      <c r="HAU37" s="176"/>
      <c r="HAV37" s="176"/>
      <c r="HAW37" s="176"/>
      <c r="HAX37" s="176"/>
      <c r="HAY37" s="176"/>
      <c r="HAZ37" s="176"/>
      <c r="HBA37" s="176"/>
      <c r="HBB37" s="176"/>
      <c r="HBC37" s="176"/>
      <c r="HBD37" s="176"/>
      <c r="HBE37" s="176"/>
      <c r="HBF37" s="176"/>
      <c r="HBG37" s="176"/>
      <c r="HBH37" s="176"/>
      <c r="HBI37" s="176"/>
      <c r="HBJ37" s="176"/>
      <c r="HBK37" s="176"/>
      <c r="HBL37" s="176"/>
      <c r="HBM37" s="176"/>
      <c r="HBN37" s="176"/>
      <c r="HBO37" s="176"/>
      <c r="HBP37" s="176"/>
      <c r="HBQ37" s="176"/>
      <c r="HBR37" s="176"/>
      <c r="HBS37" s="176"/>
      <c r="HBT37" s="176"/>
      <c r="HBU37" s="176"/>
      <c r="HBV37" s="176"/>
      <c r="HBW37" s="176"/>
      <c r="HBX37" s="176"/>
      <c r="HBY37" s="176"/>
      <c r="HBZ37" s="176"/>
      <c r="HCA37" s="176"/>
      <c r="HCB37" s="176"/>
      <c r="HCC37" s="176"/>
      <c r="HCD37" s="176"/>
      <c r="HCE37" s="176"/>
      <c r="HCF37" s="176"/>
      <c r="HCG37" s="176"/>
      <c r="HCH37" s="176"/>
      <c r="HCI37" s="176"/>
      <c r="HCJ37" s="176"/>
      <c r="HCK37" s="176"/>
      <c r="HCL37" s="176"/>
      <c r="HCM37" s="176"/>
      <c r="HCN37" s="176"/>
      <c r="HCO37" s="176"/>
      <c r="HCP37" s="176"/>
      <c r="HCQ37" s="176"/>
      <c r="HCR37" s="176"/>
      <c r="HCS37" s="176"/>
      <c r="HCT37" s="176"/>
      <c r="HCU37" s="176"/>
      <c r="HCV37" s="176"/>
      <c r="HCW37" s="176"/>
      <c r="HCX37" s="176"/>
      <c r="HCY37" s="176"/>
      <c r="HCZ37" s="176"/>
      <c r="HDA37" s="176"/>
      <c r="HDB37" s="176"/>
      <c r="HDC37" s="176"/>
      <c r="HDD37" s="176"/>
      <c r="HDE37" s="176"/>
      <c r="HDF37" s="176"/>
      <c r="HDG37" s="176"/>
      <c r="HDH37" s="176"/>
      <c r="HDI37" s="176"/>
      <c r="HDJ37" s="176"/>
      <c r="HDK37" s="176"/>
      <c r="HDL37" s="176"/>
      <c r="HDM37" s="176"/>
      <c r="HDN37" s="176"/>
      <c r="HDO37" s="176"/>
      <c r="HDP37" s="176"/>
      <c r="HDQ37" s="176"/>
      <c r="HDR37" s="176"/>
      <c r="HDS37" s="176"/>
      <c r="HDT37" s="176"/>
      <c r="HDU37" s="176"/>
      <c r="HDV37" s="176"/>
      <c r="HDW37" s="176"/>
      <c r="HDX37" s="176"/>
      <c r="HDY37" s="176"/>
      <c r="HDZ37" s="176"/>
      <c r="HEA37" s="176"/>
      <c r="HEB37" s="176"/>
      <c r="HEC37" s="176"/>
      <c r="HED37" s="176"/>
      <c r="HEE37" s="176"/>
      <c r="HEF37" s="176"/>
      <c r="HEG37" s="176"/>
      <c r="HEH37" s="176"/>
      <c r="HEI37" s="176"/>
      <c r="HEJ37" s="176"/>
      <c r="HEK37" s="176"/>
      <c r="HEL37" s="176"/>
      <c r="HEM37" s="176"/>
      <c r="HEN37" s="176"/>
      <c r="HEO37" s="176"/>
      <c r="HEP37" s="176"/>
      <c r="HEQ37" s="176"/>
      <c r="HER37" s="176"/>
      <c r="HES37" s="176"/>
      <c r="HET37" s="176"/>
      <c r="HEU37" s="176"/>
      <c r="HEV37" s="176"/>
      <c r="HEW37" s="176"/>
      <c r="HEX37" s="176"/>
      <c r="HEY37" s="176"/>
      <c r="HEZ37" s="176"/>
      <c r="HFA37" s="176"/>
      <c r="HFB37" s="176"/>
      <c r="HFC37" s="176"/>
      <c r="HFD37" s="176"/>
      <c r="HFE37" s="176"/>
      <c r="HFF37" s="176"/>
      <c r="HFG37" s="176"/>
      <c r="HFH37" s="176"/>
      <c r="HFI37" s="176"/>
      <c r="HFJ37" s="176"/>
      <c r="HFK37" s="176"/>
      <c r="HFL37" s="176"/>
      <c r="HFM37" s="176"/>
      <c r="HFN37" s="176"/>
      <c r="HFO37" s="176"/>
      <c r="HFP37" s="176"/>
      <c r="HFQ37" s="176"/>
      <c r="HFR37" s="176"/>
      <c r="HFS37" s="176"/>
      <c r="HFT37" s="176"/>
      <c r="HFU37" s="176"/>
      <c r="HFV37" s="176"/>
      <c r="HFW37" s="176"/>
      <c r="HFX37" s="176"/>
      <c r="HFY37" s="176"/>
      <c r="HFZ37" s="176"/>
      <c r="HGA37" s="176"/>
      <c r="HGB37" s="176"/>
      <c r="HGC37" s="176"/>
      <c r="HGD37" s="176"/>
      <c r="HGE37" s="176"/>
      <c r="HGF37" s="176"/>
      <c r="HGG37" s="176"/>
      <c r="HGH37" s="176"/>
      <c r="HGI37" s="176"/>
      <c r="HGJ37" s="176"/>
      <c r="HGK37" s="176"/>
      <c r="HGL37" s="176"/>
      <c r="HGM37" s="176"/>
      <c r="HGN37" s="176"/>
      <c r="HGO37" s="176"/>
      <c r="HGP37" s="176"/>
      <c r="HGQ37" s="176"/>
      <c r="HGR37" s="176"/>
      <c r="HGS37" s="176"/>
      <c r="HGT37" s="176"/>
      <c r="HGU37" s="176"/>
      <c r="HGV37" s="176"/>
      <c r="HGW37" s="176"/>
      <c r="HGX37" s="176"/>
      <c r="HGY37" s="176"/>
      <c r="HGZ37" s="176"/>
      <c r="HHA37" s="176"/>
      <c r="HHB37" s="176"/>
      <c r="HHC37" s="176"/>
      <c r="HHD37" s="176"/>
      <c r="HHE37" s="176"/>
      <c r="HHF37" s="176"/>
      <c r="HHG37" s="176"/>
      <c r="HHH37" s="176"/>
      <c r="HHI37" s="176"/>
      <c r="HHJ37" s="176"/>
      <c r="HHK37" s="176"/>
      <c r="HHL37" s="176"/>
      <c r="HHM37" s="176"/>
      <c r="HHN37" s="176"/>
      <c r="HHO37" s="176"/>
      <c r="HHP37" s="176"/>
      <c r="HHQ37" s="176"/>
      <c r="HHR37" s="176"/>
      <c r="HHS37" s="176"/>
      <c r="HHT37" s="176"/>
      <c r="HHU37" s="176"/>
      <c r="HHV37" s="176"/>
      <c r="HHW37" s="176"/>
      <c r="HHX37" s="176"/>
      <c r="HHY37" s="176"/>
      <c r="HHZ37" s="176"/>
      <c r="HIA37" s="176"/>
      <c r="HIB37" s="176"/>
      <c r="HIC37" s="176"/>
      <c r="HID37" s="176"/>
      <c r="HIE37" s="176"/>
      <c r="HIF37" s="176"/>
      <c r="HIG37" s="176"/>
      <c r="HIH37" s="176"/>
      <c r="HII37" s="176"/>
      <c r="HIJ37" s="176"/>
      <c r="HIK37" s="176"/>
      <c r="HIL37" s="176"/>
      <c r="HIM37" s="176"/>
      <c r="HIN37" s="176"/>
      <c r="HIO37" s="176"/>
      <c r="HIP37" s="176"/>
      <c r="HIQ37" s="176"/>
      <c r="HIR37" s="176"/>
      <c r="HIS37" s="176"/>
      <c r="HIT37" s="176"/>
      <c r="HIU37" s="176"/>
      <c r="HIV37" s="176"/>
      <c r="HIW37" s="176"/>
      <c r="HIX37" s="176"/>
      <c r="HIY37" s="176"/>
      <c r="HIZ37" s="176"/>
      <c r="HJA37" s="176"/>
      <c r="HJB37" s="176"/>
      <c r="HJC37" s="176"/>
      <c r="HJD37" s="176"/>
      <c r="HJE37" s="176"/>
      <c r="HJF37" s="176"/>
      <c r="HJG37" s="176"/>
      <c r="HJH37" s="176"/>
      <c r="HJI37" s="176"/>
      <c r="HJJ37" s="176"/>
      <c r="HJK37" s="176"/>
      <c r="HJL37" s="176"/>
      <c r="HJM37" s="176"/>
      <c r="HJN37" s="176"/>
      <c r="HJO37" s="176"/>
      <c r="HJP37" s="176"/>
      <c r="HJQ37" s="176"/>
      <c r="HJR37" s="176"/>
      <c r="HJS37" s="176"/>
      <c r="HJT37" s="176"/>
      <c r="HJU37" s="176"/>
      <c r="HJV37" s="176"/>
      <c r="HJW37" s="176"/>
      <c r="HJX37" s="176"/>
      <c r="HJY37" s="176"/>
      <c r="HJZ37" s="176"/>
      <c r="HKA37" s="176"/>
      <c r="HKB37" s="176"/>
      <c r="HKC37" s="176"/>
      <c r="HKD37" s="176"/>
      <c r="HKE37" s="176"/>
      <c r="HKF37" s="176"/>
      <c r="HKG37" s="176"/>
      <c r="HKH37" s="176"/>
      <c r="HKI37" s="176"/>
      <c r="HKJ37" s="176"/>
      <c r="HKK37" s="176"/>
      <c r="HKL37" s="176"/>
      <c r="HKM37" s="176"/>
      <c r="HKN37" s="176"/>
      <c r="HKO37" s="176"/>
      <c r="HKP37" s="176"/>
      <c r="HKQ37" s="176"/>
      <c r="HKR37" s="176"/>
      <c r="HKS37" s="176"/>
      <c r="HKT37" s="176"/>
      <c r="HKU37" s="176"/>
      <c r="HKV37" s="176"/>
      <c r="HKW37" s="176"/>
      <c r="HKX37" s="176"/>
      <c r="HKY37" s="176"/>
      <c r="HKZ37" s="176"/>
      <c r="HLA37" s="176"/>
      <c r="HLB37" s="176"/>
      <c r="HLC37" s="176"/>
      <c r="HLD37" s="176"/>
      <c r="HLE37" s="176"/>
      <c r="HLF37" s="176"/>
      <c r="HLG37" s="176"/>
      <c r="HLH37" s="176"/>
      <c r="HLI37" s="176"/>
      <c r="HLJ37" s="176"/>
      <c r="HLK37" s="176"/>
      <c r="HLL37" s="176"/>
      <c r="HLM37" s="176"/>
      <c r="HLN37" s="176"/>
      <c r="HLO37" s="176"/>
      <c r="HLP37" s="176"/>
      <c r="HLQ37" s="176"/>
      <c r="HLR37" s="176"/>
      <c r="HLS37" s="176"/>
      <c r="HLT37" s="176"/>
      <c r="HLU37" s="176"/>
      <c r="HLV37" s="176"/>
      <c r="HLW37" s="176"/>
      <c r="HLX37" s="176"/>
      <c r="HLY37" s="176"/>
      <c r="HLZ37" s="176"/>
      <c r="HMA37" s="176"/>
      <c r="HMB37" s="176"/>
      <c r="HMC37" s="176"/>
      <c r="HMD37" s="176"/>
      <c r="HME37" s="176"/>
      <c r="HMF37" s="176"/>
      <c r="HMG37" s="176"/>
      <c r="HMH37" s="176"/>
      <c r="HMI37" s="176"/>
      <c r="HMJ37" s="176"/>
      <c r="HMK37" s="176"/>
      <c r="HML37" s="176"/>
      <c r="HMM37" s="176"/>
      <c r="HMN37" s="176"/>
      <c r="HMO37" s="176"/>
      <c r="HMP37" s="176"/>
      <c r="HMQ37" s="176"/>
      <c r="HMR37" s="176"/>
      <c r="HMS37" s="176"/>
      <c r="HMT37" s="176"/>
      <c r="HMU37" s="176"/>
      <c r="HMV37" s="176"/>
      <c r="HMW37" s="176"/>
      <c r="HMX37" s="176"/>
      <c r="HMY37" s="176"/>
      <c r="HMZ37" s="176"/>
      <c r="HNA37" s="176"/>
      <c r="HNB37" s="176"/>
      <c r="HNC37" s="176"/>
      <c r="HND37" s="176"/>
      <c r="HNE37" s="176"/>
      <c r="HNF37" s="176"/>
      <c r="HNG37" s="176"/>
      <c r="HNH37" s="176"/>
      <c r="HNI37" s="176"/>
      <c r="HNJ37" s="176"/>
      <c r="HNK37" s="176"/>
      <c r="HNL37" s="176"/>
      <c r="HNM37" s="176"/>
      <c r="HNN37" s="176"/>
      <c r="HNO37" s="176"/>
      <c r="HNP37" s="176"/>
      <c r="HNQ37" s="176"/>
      <c r="HNR37" s="176"/>
      <c r="HNS37" s="176"/>
      <c r="HNT37" s="176"/>
      <c r="HNU37" s="176"/>
      <c r="HNV37" s="176"/>
      <c r="HNW37" s="176"/>
      <c r="HNX37" s="176"/>
      <c r="HNY37" s="176"/>
      <c r="HNZ37" s="176"/>
      <c r="HOA37" s="176"/>
      <c r="HOB37" s="176"/>
      <c r="HOC37" s="176"/>
      <c r="HOD37" s="176"/>
      <c r="HOE37" s="176"/>
      <c r="HOF37" s="176"/>
      <c r="HOG37" s="176"/>
      <c r="HOH37" s="176"/>
      <c r="HOI37" s="176"/>
      <c r="HOJ37" s="176"/>
      <c r="HOK37" s="176"/>
      <c r="HOL37" s="176"/>
      <c r="HOM37" s="176"/>
      <c r="HON37" s="176"/>
      <c r="HOO37" s="176"/>
      <c r="HOP37" s="176"/>
      <c r="HOQ37" s="176"/>
      <c r="HOR37" s="176"/>
      <c r="HOS37" s="176"/>
      <c r="HOT37" s="176"/>
      <c r="HOU37" s="176"/>
      <c r="HOV37" s="176"/>
      <c r="HOW37" s="176"/>
      <c r="HOX37" s="176"/>
      <c r="HOY37" s="176"/>
      <c r="HOZ37" s="176"/>
      <c r="HPA37" s="176"/>
      <c r="HPB37" s="176"/>
      <c r="HPC37" s="176"/>
      <c r="HPD37" s="176"/>
      <c r="HPE37" s="176"/>
      <c r="HPF37" s="176"/>
      <c r="HPG37" s="176"/>
      <c r="HPH37" s="176"/>
      <c r="HPI37" s="176"/>
      <c r="HPJ37" s="176"/>
      <c r="HPK37" s="176"/>
      <c r="HPL37" s="176"/>
      <c r="HPM37" s="176"/>
      <c r="HPN37" s="176"/>
      <c r="HPO37" s="176"/>
      <c r="HPP37" s="176"/>
      <c r="HPQ37" s="176"/>
      <c r="HPR37" s="176"/>
      <c r="HPS37" s="176"/>
      <c r="HPT37" s="176"/>
      <c r="HPU37" s="176"/>
      <c r="HPV37" s="176"/>
      <c r="HPW37" s="176"/>
      <c r="HPX37" s="176"/>
      <c r="HPY37" s="176"/>
      <c r="HPZ37" s="176"/>
      <c r="HQA37" s="176"/>
      <c r="HQB37" s="176"/>
      <c r="HQC37" s="176"/>
      <c r="HQD37" s="176"/>
      <c r="HQE37" s="176"/>
      <c r="HQF37" s="176"/>
      <c r="HQG37" s="176"/>
      <c r="HQH37" s="176"/>
      <c r="HQI37" s="176"/>
      <c r="HQJ37" s="176"/>
      <c r="HQK37" s="176"/>
      <c r="HQL37" s="176"/>
      <c r="HQM37" s="176"/>
      <c r="HQN37" s="176"/>
      <c r="HQO37" s="176"/>
      <c r="HQP37" s="176"/>
      <c r="HQQ37" s="176"/>
      <c r="HQR37" s="176"/>
      <c r="HQS37" s="176"/>
      <c r="HQT37" s="176"/>
      <c r="HQU37" s="176"/>
      <c r="HQV37" s="176"/>
      <c r="HQW37" s="176"/>
      <c r="HQX37" s="176"/>
      <c r="HQY37" s="176"/>
      <c r="HQZ37" s="176"/>
      <c r="HRA37" s="176"/>
      <c r="HRB37" s="176"/>
      <c r="HRC37" s="176"/>
      <c r="HRD37" s="176"/>
      <c r="HRE37" s="176"/>
      <c r="HRF37" s="176"/>
      <c r="HRG37" s="176"/>
      <c r="HRH37" s="176"/>
      <c r="HRI37" s="176"/>
      <c r="HRJ37" s="176"/>
      <c r="HRK37" s="176"/>
      <c r="HRL37" s="176"/>
      <c r="HRM37" s="176"/>
      <c r="HRN37" s="176"/>
      <c r="HRO37" s="176"/>
      <c r="HRP37" s="176"/>
      <c r="HRQ37" s="176"/>
      <c r="HRR37" s="176"/>
      <c r="HRS37" s="176"/>
      <c r="HRT37" s="176"/>
      <c r="HRU37" s="176"/>
      <c r="HRV37" s="176"/>
      <c r="HRW37" s="176"/>
      <c r="HRX37" s="176"/>
      <c r="HRY37" s="176"/>
      <c r="HRZ37" s="176"/>
      <c r="HSA37" s="176"/>
      <c r="HSB37" s="176"/>
      <c r="HSC37" s="176"/>
      <c r="HSD37" s="176"/>
      <c r="HSE37" s="176"/>
      <c r="HSF37" s="176"/>
      <c r="HSG37" s="176"/>
      <c r="HSH37" s="176"/>
      <c r="HSI37" s="176"/>
      <c r="HSJ37" s="176"/>
      <c r="HSK37" s="176"/>
      <c r="HSL37" s="176"/>
      <c r="HSM37" s="176"/>
      <c r="HSN37" s="176"/>
      <c r="HSO37" s="176"/>
      <c r="HSP37" s="176"/>
      <c r="HSQ37" s="176"/>
      <c r="HSR37" s="176"/>
      <c r="HSS37" s="176"/>
      <c r="HST37" s="176"/>
      <c r="HSU37" s="176"/>
      <c r="HSV37" s="176"/>
      <c r="HSW37" s="176"/>
      <c r="HSX37" s="176"/>
      <c r="HSY37" s="176"/>
      <c r="HSZ37" s="176"/>
      <c r="HTA37" s="176"/>
      <c r="HTB37" s="176"/>
      <c r="HTC37" s="176"/>
      <c r="HTD37" s="176"/>
      <c r="HTE37" s="176"/>
      <c r="HTF37" s="176"/>
      <c r="HTG37" s="176"/>
      <c r="HTH37" s="176"/>
      <c r="HTI37" s="176"/>
      <c r="HTJ37" s="176"/>
      <c r="HTK37" s="176"/>
      <c r="HTL37" s="176"/>
      <c r="HTM37" s="176"/>
      <c r="HTN37" s="176"/>
      <c r="HTO37" s="176"/>
      <c r="HTP37" s="176"/>
      <c r="HTQ37" s="176"/>
      <c r="HTR37" s="176"/>
      <c r="HTS37" s="176"/>
      <c r="HTT37" s="176"/>
      <c r="HTU37" s="176"/>
      <c r="HTV37" s="176"/>
      <c r="HTW37" s="176"/>
      <c r="HTX37" s="176"/>
      <c r="HTY37" s="176"/>
      <c r="HTZ37" s="176"/>
      <c r="HUA37" s="176"/>
      <c r="HUB37" s="176"/>
      <c r="HUC37" s="176"/>
      <c r="HUD37" s="176"/>
      <c r="HUE37" s="176"/>
      <c r="HUF37" s="176"/>
      <c r="HUG37" s="176"/>
      <c r="HUH37" s="176"/>
      <c r="HUI37" s="176"/>
      <c r="HUJ37" s="176"/>
      <c r="HUK37" s="176"/>
      <c r="HUL37" s="176"/>
      <c r="HUM37" s="176"/>
      <c r="HUN37" s="176"/>
      <c r="HUO37" s="176"/>
      <c r="HUP37" s="176"/>
      <c r="HUQ37" s="176"/>
      <c r="HUR37" s="176"/>
      <c r="HUS37" s="176"/>
      <c r="HUT37" s="176"/>
      <c r="HUU37" s="176"/>
      <c r="HUV37" s="176"/>
      <c r="HUW37" s="176"/>
      <c r="HUX37" s="176"/>
      <c r="HUY37" s="176"/>
      <c r="HUZ37" s="176"/>
      <c r="HVA37" s="176"/>
      <c r="HVB37" s="176"/>
      <c r="HVC37" s="176"/>
      <c r="HVD37" s="176"/>
      <c r="HVE37" s="176"/>
      <c r="HVF37" s="176"/>
      <c r="HVG37" s="176"/>
      <c r="HVH37" s="176"/>
      <c r="HVI37" s="176"/>
      <c r="HVJ37" s="176"/>
      <c r="HVK37" s="176"/>
      <c r="HVL37" s="176"/>
      <c r="HVM37" s="176"/>
      <c r="HVN37" s="176"/>
      <c r="HVO37" s="176"/>
      <c r="HVP37" s="176"/>
      <c r="HVQ37" s="176"/>
      <c r="HVR37" s="176"/>
      <c r="HVS37" s="176"/>
      <c r="HVT37" s="176"/>
      <c r="HVU37" s="176"/>
      <c r="HVV37" s="176"/>
      <c r="HVW37" s="176"/>
      <c r="HVX37" s="176"/>
      <c r="HVY37" s="176"/>
      <c r="HVZ37" s="176"/>
      <c r="HWA37" s="176"/>
      <c r="HWB37" s="176"/>
      <c r="HWC37" s="176"/>
      <c r="HWD37" s="176"/>
      <c r="HWE37" s="176"/>
      <c r="HWF37" s="176"/>
      <c r="HWG37" s="176"/>
      <c r="HWH37" s="176"/>
      <c r="HWI37" s="176"/>
      <c r="HWJ37" s="176"/>
      <c r="HWK37" s="176"/>
      <c r="HWL37" s="176"/>
      <c r="HWM37" s="176"/>
      <c r="HWN37" s="176"/>
      <c r="HWO37" s="176"/>
      <c r="HWP37" s="176"/>
      <c r="HWQ37" s="176"/>
      <c r="HWR37" s="176"/>
      <c r="HWS37" s="176"/>
      <c r="HWT37" s="176"/>
      <c r="HWU37" s="176"/>
      <c r="HWV37" s="176"/>
      <c r="HWW37" s="176"/>
      <c r="HWX37" s="176"/>
      <c r="HWY37" s="176"/>
      <c r="HWZ37" s="176"/>
      <c r="HXA37" s="176"/>
      <c r="HXB37" s="176"/>
      <c r="HXC37" s="176"/>
      <c r="HXD37" s="176"/>
      <c r="HXE37" s="176"/>
      <c r="HXF37" s="176"/>
      <c r="HXG37" s="176"/>
      <c r="HXH37" s="176"/>
      <c r="HXI37" s="176"/>
      <c r="HXJ37" s="176"/>
      <c r="HXK37" s="176"/>
      <c r="HXL37" s="176"/>
      <c r="HXM37" s="176"/>
      <c r="HXN37" s="176"/>
      <c r="HXO37" s="176"/>
      <c r="HXP37" s="176"/>
      <c r="HXQ37" s="176"/>
      <c r="HXR37" s="176"/>
      <c r="HXS37" s="176"/>
      <c r="HXT37" s="176"/>
      <c r="HXU37" s="176"/>
      <c r="HXV37" s="176"/>
      <c r="HXW37" s="176"/>
      <c r="HXX37" s="176"/>
      <c r="HXY37" s="176"/>
      <c r="HXZ37" s="176"/>
      <c r="HYA37" s="176"/>
      <c r="HYB37" s="176"/>
      <c r="HYC37" s="176"/>
      <c r="HYD37" s="176"/>
      <c r="HYE37" s="176"/>
      <c r="HYF37" s="176"/>
      <c r="HYG37" s="176"/>
      <c r="HYH37" s="176"/>
      <c r="HYI37" s="176"/>
      <c r="HYJ37" s="176"/>
      <c r="HYK37" s="176"/>
      <c r="HYL37" s="176"/>
      <c r="HYM37" s="176"/>
      <c r="HYN37" s="176"/>
      <c r="HYO37" s="176"/>
      <c r="HYP37" s="176"/>
      <c r="HYQ37" s="176"/>
      <c r="HYR37" s="176"/>
      <c r="HYS37" s="176"/>
      <c r="HYT37" s="176"/>
      <c r="HYU37" s="176"/>
      <c r="HYV37" s="176"/>
      <c r="HYW37" s="176"/>
      <c r="HYX37" s="176"/>
      <c r="HYY37" s="176"/>
      <c r="HYZ37" s="176"/>
      <c r="HZA37" s="176"/>
      <c r="HZB37" s="176"/>
      <c r="HZC37" s="176"/>
      <c r="HZD37" s="176"/>
      <c r="HZE37" s="176"/>
      <c r="HZF37" s="176"/>
      <c r="HZG37" s="176"/>
      <c r="HZH37" s="176"/>
      <c r="HZI37" s="176"/>
      <c r="HZJ37" s="176"/>
      <c r="HZK37" s="176"/>
      <c r="HZL37" s="176"/>
      <c r="HZM37" s="176"/>
      <c r="HZN37" s="176"/>
      <c r="HZO37" s="176"/>
      <c r="HZP37" s="176"/>
      <c r="HZQ37" s="176"/>
      <c r="HZR37" s="176"/>
      <c r="HZS37" s="176"/>
      <c r="HZT37" s="176"/>
      <c r="HZU37" s="176"/>
      <c r="HZV37" s="176"/>
      <c r="HZW37" s="176"/>
      <c r="HZX37" s="176"/>
      <c r="HZY37" s="176"/>
      <c r="HZZ37" s="176"/>
      <c r="IAA37" s="176"/>
      <c r="IAB37" s="176"/>
      <c r="IAC37" s="176"/>
      <c r="IAD37" s="176"/>
      <c r="IAE37" s="176"/>
      <c r="IAF37" s="176"/>
      <c r="IAG37" s="176"/>
      <c r="IAH37" s="176"/>
      <c r="IAI37" s="176"/>
      <c r="IAJ37" s="176"/>
      <c r="IAK37" s="176"/>
      <c r="IAL37" s="176"/>
      <c r="IAM37" s="176"/>
      <c r="IAN37" s="176"/>
      <c r="IAO37" s="176"/>
      <c r="IAP37" s="176"/>
      <c r="IAQ37" s="176"/>
      <c r="IAR37" s="176"/>
      <c r="IAS37" s="176"/>
      <c r="IAT37" s="176"/>
      <c r="IAU37" s="176"/>
      <c r="IAV37" s="176"/>
      <c r="IAW37" s="176"/>
      <c r="IAX37" s="176"/>
      <c r="IAY37" s="176"/>
      <c r="IAZ37" s="176"/>
      <c r="IBA37" s="176"/>
      <c r="IBB37" s="176"/>
      <c r="IBC37" s="176"/>
      <c r="IBD37" s="176"/>
      <c r="IBE37" s="176"/>
      <c r="IBF37" s="176"/>
      <c r="IBG37" s="176"/>
      <c r="IBH37" s="176"/>
      <c r="IBI37" s="176"/>
      <c r="IBJ37" s="176"/>
      <c r="IBK37" s="176"/>
      <c r="IBL37" s="176"/>
      <c r="IBM37" s="176"/>
      <c r="IBN37" s="176"/>
      <c r="IBO37" s="176"/>
      <c r="IBP37" s="176"/>
      <c r="IBQ37" s="176"/>
      <c r="IBR37" s="176"/>
      <c r="IBS37" s="176"/>
      <c r="IBT37" s="176"/>
      <c r="IBU37" s="176"/>
      <c r="IBV37" s="176"/>
      <c r="IBW37" s="176"/>
      <c r="IBX37" s="176"/>
      <c r="IBY37" s="176"/>
      <c r="IBZ37" s="176"/>
      <c r="ICA37" s="176"/>
      <c r="ICB37" s="176"/>
      <c r="ICC37" s="176"/>
      <c r="ICD37" s="176"/>
      <c r="ICE37" s="176"/>
      <c r="ICF37" s="176"/>
      <c r="ICG37" s="176"/>
      <c r="ICH37" s="176"/>
      <c r="ICI37" s="176"/>
      <c r="ICJ37" s="176"/>
      <c r="ICK37" s="176"/>
      <c r="ICL37" s="176"/>
      <c r="ICM37" s="176"/>
      <c r="ICN37" s="176"/>
      <c r="ICO37" s="176"/>
      <c r="ICP37" s="176"/>
      <c r="ICQ37" s="176"/>
      <c r="ICR37" s="176"/>
      <c r="ICS37" s="176"/>
      <c r="ICT37" s="176"/>
      <c r="ICU37" s="176"/>
      <c r="ICV37" s="176"/>
      <c r="ICW37" s="176"/>
      <c r="ICX37" s="176"/>
      <c r="ICY37" s="176"/>
      <c r="ICZ37" s="176"/>
      <c r="IDA37" s="176"/>
      <c r="IDB37" s="176"/>
      <c r="IDC37" s="176"/>
      <c r="IDD37" s="176"/>
      <c r="IDE37" s="176"/>
      <c r="IDF37" s="176"/>
      <c r="IDG37" s="176"/>
      <c r="IDH37" s="176"/>
      <c r="IDI37" s="176"/>
      <c r="IDJ37" s="176"/>
      <c r="IDK37" s="176"/>
      <c r="IDL37" s="176"/>
      <c r="IDM37" s="176"/>
      <c r="IDN37" s="176"/>
      <c r="IDO37" s="176"/>
      <c r="IDP37" s="176"/>
      <c r="IDQ37" s="176"/>
      <c r="IDR37" s="176"/>
      <c r="IDS37" s="176"/>
      <c r="IDT37" s="176"/>
      <c r="IDU37" s="176"/>
      <c r="IDV37" s="176"/>
      <c r="IDW37" s="176"/>
      <c r="IDX37" s="176"/>
      <c r="IDY37" s="176"/>
      <c r="IDZ37" s="176"/>
      <c r="IEA37" s="176"/>
      <c r="IEB37" s="176"/>
      <c r="IEC37" s="176"/>
      <c r="IED37" s="176"/>
      <c r="IEE37" s="176"/>
      <c r="IEF37" s="176"/>
      <c r="IEG37" s="176"/>
      <c r="IEH37" s="176"/>
      <c r="IEI37" s="176"/>
      <c r="IEJ37" s="176"/>
      <c r="IEK37" s="176"/>
      <c r="IEL37" s="176"/>
      <c r="IEM37" s="176"/>
      <c r="IEN37" s="176"/>
      <c r="IEO37" s="176"/>
      <c r="IEP37" s="176"/>
      <c r="IEQ37" s="176"/>
      <c r="IER37" s="176"/>
      <c r="IES37" s="176"/>
      <c r="IET37" s="176"/>
      <c r="IEU37" s="176"/>
      <c r="IEV37" s="176"/>
      <c r="IEW37" s="176"/>
      <c r="IEX37" s="176"/>
      <c r="IEY37" s="176"/>
      <c r="IEZ37" s="176"/>
      <c r="IFA37" s="176"/>
      <c r="IFB37" s="176"/>
      <c r="IFC37" s="176"/>
      <c r="IFD37" s="176"/>
      <c r="IFE37" s="176"/>
      <c r="IFF37" s="176"/>
      <c r="IFG37" s="176"/>
      <c r="IFH37" s="176"/>
      <c r="IFI37" s="176"/>
      <c r="IFJ37" s="176"/>
      <c r="IFK37" s="176"/>
      <c r="IFL37" s="176"/>
      <c r="IFM37" s="176"/>
      <c r="IFN37" s="176"/>
      <c r="IFO37" s="176"/>
      <c r="IFP37" s="176"/>
      <c r="IFQ37" s="176"/>
      <c r="IFR37" s="176"/>
      <c r="IFS37" s="176"/>
      <c r="IFT37" s="176"/>
      <c r="IFU37" s="176"/>
      <c r="IFV37" s="176"/>
      <c r="IFW37" s="176"/>
      <c r="IFX37" s="176"/>
      <c r="IFY37" s="176"/>
      <c r="IFZ37" s="176"/>
      <c r="IGA37" s="176"/>
      <c r="IGB37" s="176"/>
      <c r="IGC37" s="176"/>
      <c r="IGD37" s="176"/>
      <c r="IGE37" s="176"/>
      <c r="IGF37" s="176"/>
      <c r="IGG37" s="176"/>
      <c r="IGH37" s="176"/>
      <c r="IGI37" s="176"/>
      <c r="IGJ37" s="176"/>
      <c r="IGK37" s="176"/>
      <c r="IGL37" s="176"/>
      <c r="IGM37" s="176"/>
      <c r="IGN37" s="176"/>
      <c r="IGO37" s="176"/>
      <c r="IGP37" s="176"/>
      <c r="IGQ37" s="176"/>
      <c r="IGR37" s="176"/>
      <c r="IGS37" s="176"/>
      <c r="IGT37" s="176"/>
      <c r="IGU37" s="176"/>
      <c r="IGV37" s="176"/>
      <c r="IGW37" s="176"/>
      <c r="IGX37" s="176"/>
      <c r="IGY37" s="176"/>
      <c r="IGZ37" s="176"/>
      <c r="IHA37" s="176"/>
      <c r="IHB37" s="176"/>
      <c r="IHC37" s="176"/>
      <c r="IHD37" s="176"/>
      <c r="IHE37" s="176"/>
      <c r="IHF37" s="176"/>
      <c r="IHG37" s="176"/>
      <c r="IHH37" s="176"/>
      <c r="IHI37" s="176"/>
      <c r="IHJ37" s="176"/>
      <c r="IHK37" s="176"/>
      <c r="IHL37" s="176"/>
      <c r="IHM37" s="176"/>
      <c r="IHN37" s="176"/>
      <c r="IHO37" s="176"/>
      <c r="IHP37" s="176"/>
      <c r="IHQ37" s="176"/>
      <c r="IHR37" s="176"/>
      <c r="IHS37" s="176"/>
      <c r="IHT37" s="176"/>
      <c r="IHU37" s="176"/>
      <c r="IHV37" s="176"/>
      <c r="IHW37" s="176"/>
      <c r="IHX37" s="176"/>
      <c r="IHY37" s="176"/>
      <c r="IHZ37" s="176"/>
      <c r="IIA37" s="176"/>
      <c r="IIB37" s="176"/>
      <c r="IIC37" s="176"/>
      <c r="IID37" s="176"/>
      <c r="IIE37" s="176"/>
      <c r="IIF37" s="176"/>
      <c r="IIG37" s="176"/>
      <c r="IIH37" s="176"/>
      <c r="III37" s="176"/>
      <c r="IIJ37" s="176"/>
      <c r="IIK37" s="176"/>
      <c r="IIL37" s="176"/>
      <c r="IIM37" s="176"/>
      <c r="IIN37" s="176"/>
      <c r="IIO37" s="176"/>
      <c r="IIP37" s="176"/>
      <c r="IIQ37" s="176"/>
      <c r="IIR37" s="176"/>
      <c r="IIS37" s="176"/>
      <c r="IIT37" s="176"/>
      <c r="IIU37" s="176"/>
      <c r="IIV37" s="176"/>
      <c r="IIW37" s="176"/>
      <c r="IIX37" s="176"/>
      <c r="IIY37" s="176"/>
      <c r="IIZ37" s="176"/>
      <c r="IJA37" s="176"/>
      <c r="IJB37" s="176"/>
      <c r="IJC37" s="176"/>
      <c r="IJD37" s="176"/>
      <c r="IJE37" s="176"/>
      <c r="IJF37" s="176"/>
      <c r="IJG37" s="176"/>
      <c r="IJH37" s="176"/>
      <c r="IJI37" s="176"/>
      <c r="IJJ37" s="176"/>
      <c r="IJK37" s="176"/>
      <c r="IJL37" s="176"/>
      <c r="IJM37" s="176"/>
      <c r="IJN37" s="176"/>
      <c r="IJO37" s="176"/>
      <c r="IJP37" s="176"/>
      <c r="IJQ37" s="176"/>
      <c r="IJR37" s="176"/>
      <c r="IJS37" s="176"/>
      <c r="IJT37" s="176"/>
      <c r="IJU37" s="176"/>
      <c r="IJV37" s="176"/>
      <c r="IJW37" s="176"/>
      <c r="IJX37" s="176"/>
      <c r="IJY37" s="176"/>
      <c r="IJZ37" s="176"/>
      <c r="IKA37" s="176"/>
      <c r="IKB37" s="176"/>
      <c r="IKC37" s="176"/>
      <c r="IKD37" s="176"/>
      <c r="IKE37" s="176"/>
      <c r="IKF37" s="176"/>
      <c r="IKG37" s="176"/>
      <c r="IKH37" s="176"/>
      <c r="IKI37" s="176"/>
      <c r="IKJ37" s="176"/>
      <c r="IKK37" s="176"/>
      <c r="IKL37" s="176"/>
      <c r="IKM37" s="176"/>
      <c r="IKN37" s="176"/>
      <c r="IKO37" s="176"/>
      <c r="IKP37" s="176"/>
      <c r="IKQ37" s="176"/>
      <c r="IKR37" s="176"/>
      <c r="IKS37" s="176"/>
      <c r="IKT37" s="176"/>
      <c r="IKU37" s="176"/>
      <c r="IKV37" s="176"/>
      <c r="IKW37" s="176"/>
      <c r="IKX37" s="176"/>
      <c r="IKY37" s="176"/>
      <c r="IKZ37" s="176"/>
      <c r="ILA37" s="176"/>
      <c r="ILB37" s="176"/>
      <c r="ILC37" s="176"/>
      <c r="ILD37" s="176"/>
      <c r="ILE37" s="176"/>
      <c r="ILF37" s="176"/>
      <c r="ILG37" s="176"/>
      <c r="ILH37" s="176"/>
      <c r="ILI37" s="176"/>
      <c r="ILJ37" s="176"/>
      <c r="ILK37" s="176"/>
      <c r="ILL37" s="176"/>
      <c r="ILM37" s="176"/>
      <c r="ILN37" s="176"/>
      <c r="ILO37" s="176"/>
      <c r="ILP37" s="176"/>
      <c r="ILQ37" s="176"/>
      <c r="ILR37" s="176"/>
      <c r="ILS37" s="176"/>
      <c r="ILT37" s="176"/>
      <c r="ILU37" s="176"/>
      <c r="ILV37" s="176"/>
      <c r="ILW37" s="176"/>
      <c r="ILX37" s="176"/>
      <c r="ILY37" s="176"/>
      <c r="ILZ37" s="176"/>
      <c r="IMA37" s="176"/>
      <c r="IMB37" s="176"/>
      <c r="IMC37" s="176"/>
      <c r="IMD37" s="176"/>
      <c r="IME37" s="176"/>
      <c r="IMF37" s="176"/>
      <c r="IMG37" s="176"/>
      <c r="IMH37" s="176"/>
      <c r="IMI37" s="176"/>
      <c r="IMJ37" s="176"/>
      <c r="IMK37" s="176"/>
      <c r="IML37" s="176"/>
      <c r="IMM37" s="176"/>
      <c r="IMN37" s="176"/>
      <c r="IMO37" s="176"/>
      <c r="IMP37" s="176"/>
      <c r="IMQ37" s="176"/>
      <c r="IMR37" s="176"/>
      <c r="IMS37" s="176"/>
      <c r="IMT37" s="176"/>
      <c r="IMU37" s="176"/>
      <c r="IMV37" s="176"/>
      <c r="IMW37" s="176"/>
      <c r="IMX37" s="176"/>
      <c r="IMY37" s="176"/>
      <c r="IMZ37" s="176"/>
      <c r="INA37" s="176"/>
      <c r="INB37" s="176"/>
      <c r="INC37" s="176"/>
      <c r="IND37" s="176"/>
      <c r="INE37" s="176"/>
      <c r="INF37" s="176"/>
      <c r="ING37" s="176"/>
      <c r="INH37" s="176"/>
      <c r="INI37" s="176"/>
      <c r="INJ37" s="176"/>
      <c r="INK37" s="176"/>
      <c r="INL37" s="176"/>
      <c r="INM37" s="176"/>
      <c r="INN37" s="176"/>
      <c r="INO37" s="176"/>
      <c r="INP37" s="176"/>
      <c r="INQ37" s="176"/>
      <c r="INR37" s="176"/>
      <c r="INS37" s="176"/>
      <c r="INT37" s="176"/>
      <c r="INU37" s="176"/>
      <c r="INV37" s="176"/>
      <c r="INW37" s="176"/>
      <c r="INX37" s="176"/>
      <c r="INY37" s="176"/>
      <c r="INZ37" s="176"/>
      <c r="IOA37" s="176"/>
      <c r="IOB37" s="176"/>
      <c r="IOC37" s="176"/>
      <c r="IOD37" s="176"/>
      <c r="IOE37" s="176"/>
      <c r="IOF37" s="176"/>
      <c r="IOG37" s="176"/>
      <c r="IOH37" s="176"/>
      <c r="IOI37" s="176"/>
      <c r="IOJ37" s="176"/>
      <c r="IOK37" s="176"/>
      <c r="IOL37" s="176"/>
      <c r="IOM37" s="176"/>
      <c r="ION37" s="176"/>
      <c r="IOO37" s="176"/>
      <c r="IOP37" s="176"/>
      <c r="IOQ37" s="176"/>
      <c r="IOR37" s="176"/>
      <c r="IOS37" s="176"/>
      <c r="IOT37" s="176"/>
      <c r="IOU37" s="176"/>
      <c r="IOV37" s="176"/>
      <c r="IOW37" s="176"/>
      <c r="IOX37" s="176"/>
      <c r="IOY37" s="176"/>
      <c r="IOZ37" s="176"/>
      <c r="IPA37" s="176"/>
      <c r="IPB37" s="176"/>
      <c r="IPC37" s="176"/>
      <c r="IPD37" s="176"/>
      <c r="IPE37" s="176"/>
      <c r="IPF37" s="176"/>
      <c r="IPG37" s="176"/>
      <c r="IPH37" s="176"/>
      <c r="IPI37" s="176"/>
      <c r="IPJ37" s="176"/>
      <c r="IPK37" s="176"/>
      <c r="IPL37" s="176"/>
      <c r="IPM37" s="176"/>
      <c r="IPN37" s="176"/>
      <c r="IPO37" s="176"/>
      <c r="IPP37" s="176"/>
      <c r="IPQ37" s="176"/>
      <c r="IPR37" s="176"/>
      <c r="IPS37" s="176"/>
      <c r="IPT37" s="176"/>
      <c r="IPU37" s="176"/>
      <c r="IPV37" s="176"/>
      <c r="IPW37" s="176"/>
      <c r="IPX37" s="176"/>
      <c r="IPY37" s="176"/>
      <c r="IPZ37" s="176"/>
      <c r="IQA37" s="176"/>
      <c r="IQB37" s="176"/>
      <c r="IQC37" s="176"/>
      <c r="IQD37" s="176"/>
      <c r="IQE37" s="176"/>
      <c r="IQF37" s="176"/>
      <c r="IQG37" s="176"/>
      <c r="IQH37" s="176"/>
      <c r="IQI37" s="176"/>
      <c r="IQJ37" s="176"/>
      <c r="IQK37" s="176"/>
      <c r="IQL37" s="176"/>
      <c r="IQM37" s="176"/>
      <c r="IQN37" s="176"/>
      <c r="IQO37" s="176"/>
      <c r="IQP37" s="176"/>
      <c r="IQQ37" s="176"/>
      <c r="IQR37" s="176"/>
      <c r="IQS37" s="176"/>
      <c r="IQT37" s="176"/>
      <c r="IQU37" s="176"/>
      <c r="IQV37" s="176"/>
      <c r="IQW37" s="176"/>
      <c r="IQX37" s="176"/>
      <c r="IQY37" s="176"/>
      <c r="IQZ37" s="176"/>
      <c r="IRA37" s="176"/>
      <c r="IRB37" s="176"/>
      <c r="IRC37" s="176"/>
      <c r="IRD37" s="176"/>
      <c r="IRE37" s="176"/>
      <c r="IRF37" s="176"/>
      <c r="IRG37" s="176"/>
      <c r="IRH37" s="176"/>
      <c r="IRI37" s="176"/>
      <c r="IRJ37" s="176"/>
      <c r="IRK37" s="176"/>
      <c r="IRL37" s="176"/>
      <c r="IRM37" s="176"/>
      <c r="IRN37" s="176"/>
      <c r="IRO37" s="176"/>
      <c r="IRP37" s="176"/>
      <c r="IRQ37" s="176"/>
      <c r="IRR37" s="176"/>
      <c r="IRS37" s="176"/>
      <c r="IRT37" s="176"/>
      <c r="IRU37" s="176"/>
      <c r="IRV37" s="176"/>
      <c r="IRW37" s="176"/>
      <c r="IRX37" s="176"/>
      <c r="IRY37" s="176"/>
      <c r="IRZ37" s="176"/>
      <c r="ISA37" s="176"/>
      <c r="ISB37" s="176"/>
      <c r="ISC37" s="176"/>
      <c r="ISD37" s="176"/>
      <c r="ISE37" s="176"/>
      <c r="ISF37" s="176"/>
      <c r="ISG37" s="176"/>
      <c r="ISH37" s="176"/>
      <c r="ISI37" s="176"/>
      <c r="ISJ37" s="176"/>
      <c r="ISK37" s="176"/>
      <c r="ISL37" s="176"/>
      <c r="ISM37" s="176"/>
      <c r="ISN37" s="176"/>
      <c r="ISO37" s="176"/>
      <c r="ISP37" s="176"/>
      <c r="ISQ37" s="176"/>
      <c r="ISR37" s="176"/>
      <c r="ISS37" s="176"/>
      <c r="IST37" s="176"/>
      <c r="ISU37" s="176"/>
      <c r="ISV37" s="176"/>
      <c r="ISW37" s="176"/>
      <c r="ISX37" s="176"/>
      <c r="ISY37" s="176"/>
      <c r="ISZ37" s="176"/>
      <c r="ITA37" s="176"/>
      <c r="ITB37" s="176"/>
      <c r="ITC37" s="176"/>
      <c r="ITD37" s="176"/>
      <c r="ITE37" s="176"/>
      <c r="ITF37" s="176"/>
      <c r="ITG37" s="176"/>
      <c r="ITH37" s="176"/>
      <c r="ITI37" s="176"/>
      <c r="ITJ37" s="176"/>
      <c r="ITK37" s="176"/>
      <c r="ITL37" s="176"/>
      <c r="ITM37" s="176"/>
      <c r="ITN37" s="176"/>
      <c r="ITO37" s="176"/>
      <c r="ITP37" s="176"/>
      <c r="ITQ37" s="176"/>
      <c r="ITR37" s="176"/>
      <c r="ITS37" s="176"/>
      <c r="ITT37" s="176"/>
      <c r="ITU37" s="176"/>
      <c r="ITV37" s="176"/>
      <c r="ITW37" s="176"/>
      <c r="ITX37" s="176"/>
      <c r="ITY37" s="176"/>
      <c r="ITZ37" s="176"/>
      <c r="IUA37" s="176"/>
      <c r="IUB37" s="176"/>
      <c r="IUC37" s="176"/>
      <c r="IUD37" s="176"/>
      <c r="IUE37" s="176"/>
      <c r="IUF37" s="176"/>
      <c r="IUG37" s="176"/>
      <c r="IUH37" s="176"/>
      <c r="IUI37" s="176"/>
      <c r="IUJ37" s="176"/>
      <c r="IUK37" s="176"/>
      <c r="IUL37" s="176"/>
      <c r="IUM37" s="176"/>
      <c r="IUN37" s="176"/>
      <c r="IUO37" s="176"/>
      <c r="IUP37" s="176"/>
      <c r="IUQ37" s="176"/>
      <c r="IUR37" s="176"/>
      <c r="IUS37" s="176"/>
      <c r="IUT37" s="176"/>
      <c r="IUU37" s="176"/>
      <c r="IUV37" s="176"/>
      <c r="IUW37" s="176"/>
      <c r="IUX37" s="176"/>
      <c r="IUY37" s="176"/>
      <c r="IUZ37" s="176"/>
      <c r="IVA37" s="176"/>
      <c r="IVB37" s="176"/>
      <c r="IVC37" s="176"/>
      <c r="IVD37" s="176"/>
      <c r="IVE37" s="176"/>
      <c r="IVF37" s="176"/>
      <c r="IVG37" s="176"/>
      <c r="IVH37" s="176"/>
      <c r="IVI37" s="176"/>
      <c r="IVJ37" s="176"/>
      <c r="IVK37" s="176"/>
      <c r="IVL37" s="176"/>
      <c r="IVM37" s="176"/>
      <c r="IVN37" s="176"/>
      <c r="IVO37" s="176"/>
      <c r="IVP37" s="176"/>
      <c r="IVQ37" s="176"/>
      <c r="IVR37" s="176"/>
      <c r="IVS37" s="176"/>
      <c r="IVT37" s="176"/>
      <c r="IVU37" s="176"/>
      <c r="IVV37" s="176"/>
      <c r="IVW37" s="176"/>
      <c r="IVX37" s="176"/>
      <c r="IVY37" s="176"/>
      <c r="IVZ37" s="176"/>
      <c r="IWA37" s="176"/>
      <c r="IWB37" s="176"/>
      <c r="IWC37" s="176"/>
      <c r="IWD37" s="176"/>
      <c r="IWE37" s="176"/>
      <c r="IWF37" s="176"/>
      <c r="IWG37" s="176"/>
      <c r="IWH37" s="176"/>
      <c r="IWI37" s="176"/>
      <c r="IWJ37" s="176"/>
      <c r="IWK37" s="176"/>
      <c r="IWL37" s="176"/>
      <c r="IWM37" s="176"/>
      <c r="IWN37" s="176"/>
      <c r="IWO37" s="176"/>
      <c r="IWP37" s="176"/>
      <c r="IWQ37" s="176"/>
      <c r="IWR37" s="176"/>
      <c r="IWS37" s="176"/>
      <c r="IWT37" s="176"/>
      <c r="IWU37" s="176"/>
      <c r="IWV37" s="176"/>
      <c r="IWW37" s="176"/>
      <c r="IWX37" s="176"/>
      <c r="IWY37" s="176"/>
      <c r="IWZ37" s="176"/>
      <c r="IXA37" s="176"/>
      <c r="IXB37" s="176"/>
      <c r="IXC37" s="176"/>
      <c r="IXD37" s="176"/>
      <c r="IXE37" s="176"/>
      <c r="IXF37" s="176"/>
      <c r="IXG37" s="176"/>
      <c r="IXH37" s="176"/>
      <c r="IXI37" s="176"/>
      <c r="IXJ37" s="176"/>
      <c r="IXK37" s="176"/>
      <c r="IXL37" s="176"/>
      <c r="IXM37" s="176"/>
      <c r="IXN37" s="176"/>
      <c r="IXO37" s="176"/>
      <c r="IXP37" s="176"/>
      <c r="IXQ37" s="176"/>
      <c r="IXR37" s="176"/>
      <c r="IXS37" s="176"/>
      <c r="IXT37" s="176"/>
      <c r="IXU37" s="176"/>
      <c r="IXV37" s="176"/>
      <c r="IXW37" s="176"/>
      <c r="IXX37" s="176"/>
      <c r="IXY37" s="176"/>
      <c r="IXZ37" s="176"/>
      <c r="IYA37" s="176"/>
      <c r="IYB37" s="176"/>
      <c r="IYC37" s="176"/>
      <c r="IYD37" s="176"/>
      <c r="IYE37" s="176"/>
      <c r="IYF37" s="176"/>
      <c r="IYG37" s="176"/>
      <c r="IYH37" s="176"/>
      <c r="IYI37" s="176"/>
      <c r="IYJ37" s="176"/>
      <c r="IYK37" s="176"/>
      <c r="IYL37" s="176"/>
      <c r="IYM37" s="176"/>
      <c r="IYN37" s="176"/>
      <c r="IYO37" s="176"/>
      <c r="IYP37" s="176"/>
      <c r="IYQ37" s="176"/>
      <c r="IYR37" s="176"/>
      <c r="IYS37" s="176"/>
      <c r="IYT37" s="176"/>
      <c r="IYU37" s="176"/>
      <c r="IYV37" s="176"/>
      <c r="IYW37" s="176"/>
      <c r="IYX37" s="176"/>
      <c r="IYY37" s="176"/>
      <c r="IYZ37" s="176"/>
      <c r="IZA37" s="176"/>
      <c r="IZB37" s="176"/>
      <c r="IZC37" s="176"/>
      <c r="IZD37" s="176"/>
      <c r="IZE37" s="176"/>
      <c r="IZF37" s="176"/>
      <c r="IZG37" s="176"/>
      <c r="IZH37" s="176"/>
      <c r="IZI37" s="176"/>
      <c r="IZJ37" s="176"/>
      <c r="IZK37" s="176"/>
      <c r="IZL37" s="176"/>
      <c r="IZM37" s="176"/>
      <c r="IZN37" s="176"/>
      <c r="IZO37" s="176"/>
      <c r="IZP37" s="176"/>
      <c r="IZQ37" s="176"/>
      <c r="IZR37" s="176"/>
      <c r="IZS37" s="176"/>
      <c r="IZT37" s="176"/>
      <c r="IZU37" s="176"/>
      <c r="IZV37" s="176"/>
      <c r="IZW37" s="176"/>
      <c r="IZX37" s="176"/>
      <c r="IZY37" s="176"/>
      <c r="IZZ37" s="176"/>
      <c r="JAA37" s="176"/>
      <c r="JAB37" s="176"/>
      <c r="JAC37" s="176"/>
      <c r="JAD37" s="176"/>
      <c r="JAE37" s="176"/>
      <c r="JAF37" s="176"/>
      <c r="JAG37" s="176"/>
      <c r="JAH37" s="176"/>
      <c r="JAI37" s="176"/>
      <c r="JAJ37" s="176"/>
      <c r="JAK37" s="176"/>
      <c r="JAL37" s="176"/>
      <c r="JAM37" s="176"/>
      <c r="JAN37" s="176"/>
      <c r="JAO37" s="176"/>
      <c r="JAP37" s="176"/>
      <c r="JAQ37" s="176"/>
      <c r="JAR37" s="176"/>
      <c r="JAS37" s="176"/>
      <c r="JAT37" s="176"/>
      <c r="JAU37" s="176"/>
      <c r="JAV37" s="176"/>
      <c r="JAW37" s="176"/>
      <c r="JAX37" s="176"/>
      <c r="JAY37" s="176"/>
      <c r="JAZ37" s="176"/>
      <c r="JBA37" s="176"/>
      <c r="JBB37" s="176"/>
      <c r="JBC37" s="176"/>
      <c r="JBD37" s="176"/>
      <c r="JBE37" s="176"/>
      <c r="JBF37" s="176"/>
      <c r="JBG37" s="176"/>
      <c r="JBH37" s="176"/>
      <c r="JBI37" s="176"/>
      <c r="JBJ37" s="176"/>
      <c r="JBK37" s="176"/>
      <c r="JBL37" s="176"/>
      <c r="JBM37" s="176"/>
      <c r="JBN37" s="176"/>
      <c r="JBO37" s="176"/>
      <c r="JBP37" s="176"/>
      <c r="JBQ37" s="176"/>
      <c r="JBR37" s="176"/>
      <c r="JBS37" s="176"/>
      <c r="JBT37" s="176"/>
      <c r="JBU37" s="176"/>
      <c r="JBV37" s="176"/>
      <c r="JBW37" s="176"/>
      <c r="JBX37" s="176"/>
      <c r="JBY37" s="176"/>
      <c r="JBZ37" s="176"/>
      <c r="JCA37" s="176"/>
      <c r="JCB37" s="176"/>
      <c r="JCC37" s="176"/>
      <c r="JCD37" s="176"/>
      <c r="JCE37" s="176"/>
      <c r="JCF37" s="176"/>
      <c r="JCG37" s="176"/>
      <c r="JCH37" s="176"/>
      <c r="JCI37" s="176"/>
      <c r="JCJ37" s="176"/>
      <c r="JCK37" s="176"/>
      <c r="JCL37" s="176"/>
      <c r="JCM37" s="176"/>
      <c r="JCN37" s="176"/>
      <c r="JCO37" s="176"/>
      <c r="JCP37" s="176"/>
      <c r="JCQ37" s="176"/>
      <c r="JCR37" s="176"/>
      <c r="JCS37" s="176"/>
      <c r="JCT37" s="176"/>
      <c r="JCU37" s="176"/>
      <c r="JCV37" s="176"/>
      <c r="JCW37" s="176"/>
      <c r="JCX37" s="176"/>
      <c r="JCY37" s="176"/>
      <c r="JCZ37" s="176"/>
      <c r="JDA37" s="176"/>
      <c r="JDB37" s="176"/>
      <c r="JDC37" s="176"/>
      <c r="JDD37" s="176"/>
      <c r="JDE37" s="176"/>
      <c r="JDF37" s="176"/>
      <c r="JDG37" s="176"/>
      <c r="JDH37" s="176"/>
      <c r="JDI37" s="176"/>
      <c r="JDJ37" s="176"/>
      <c r="JDK37" s="176"/>
      <c r="JDL37" s="176"/>
      <c r="JDM37" s="176"/>
      <c r="JDN37" s="176"/>
      <c r="JDO37" s="176"/>
      <c r="JDP37" s="176"/>
      <c r="JDQ37" s="176"/>
      <c r="JDR37" s="176"/>
      <c r="JDS37" s="176"/>
      <c r="JDT37" s="176"/>
      <c r="JDU37" s="176"/>
      <c r="JDV37" s="176"/>
      <c r="JDW37" s="176"/>
      <c r="JDX37" s="176"/>
      <c r="JDY37" s="176"/>
      <c r="JDZ37" s="176"/>
      <c r="JEA37" s="176"/>
      <c r="JEB37" s="176"/>
      <c r="JEC37" s="176"/>
      <c r="JED37" s="176"/>
      <c r="JEE37" s="176"/>
      <c r="JEF37" s="176"/>
      <c r="JEG37" s="176"/>
      <c r="JEH37" s="176"/>
      <c r="JEI37" s="176"/>
      <c r="JEJ37" s="176"/>
      <c r="JEK37" s="176"/>
      <c r="JEL37" s="176"/>
      <c r="JEM37" s="176"/>
      <c r="JEN37" s="176"/>
      <c r="JEO37" s="176"/>
      <c r="JEP37" s="176"/>
      <c r="JEQ37" s="176"/>
      <c r="JER37" s="176"/>
      <c r="JES37" s="176"/>
      <c r="JET37" s="176"/>
      <c r="JEU37" s="176"/>
      <c r="JEV37" s="176"/>
      <c r="JEW37" s="176"/>
      <c r="JEX37" s="176"/>
      <c r="JEY37" s="176"/>
      <c r="JEZ37" s="176"/>
      <c r="JFA37" s="176"/>
      <c r="JFB37" s="176"/>
      <c r="JFC37" s="176"/>
      <c r="JFD37" s="176"/>
      <c r="JFE37" s="176"/>
      <c r="JFF37" s="176"/>
      <c r="JFG37" s="176"/>
      <c r="JFH37" s="176"/>
      <c r="JFI37" s="176"/>
      <c r="JFJ37" s="176"/>
      <c r="JFK37" s="176"/>
      <c r="JFL37" s="176"/>
      <c r="JFM37" s="176"/>
      <c r="JFN37" s="176"/>
      <c r="JFO37" s="176"/>
      <c r="JFP37" s="176"/>
      <c r="JFQ37" s="176"/>
      <c r="JFR37" s="176"/>
      <c r="JFS37" s="176"/>
      <c r="JFT37" s="176"/>
      <c r="JFU37" s="176"/>
      <c r="JFV37" s="176"/>
      <c r="JFW37" s="176"/>
      <c r="JFX37" s="176"/>
      <c r="JFY37" s="176"/>
      <c r="JFZ37" s="176"/>
      <c r="JGA37" s="176"/>
      <c r="JGB37" s="176"/>
      <c r="JGC37" s="176"/>
      <c r="JGD37" s="176"/>
      <c r="JGE37" s="176"/>
      <c r="JGF37" s="176"/>
      <c r="JGG37" s="176"/>
      <c r="JGH37" s="176"/>
      <c r="JGI37" s="176"/>
      <c r="JGJ37" s="176"/>
      <c r="JGK37" s="176"/>
      <c r="JGL37" s="176"/>
      <c r="JGM37" s="176"/>
      <c r="JGN37" s="176"/>
      <c r="JGO37" s="176"/>
      <c r="JGP37" s="176"/>
      <c r="JGQ37" s="176"/>
      <c r="JGR37" s="176"/>
      <c r="JGS37" s="176"/>
      <c r="JGT37" s="176"/>
      <c r="JGU37" s="176"/>
      <c r="JGV37" s="176"/>
      <c r="JGW37" s="176"/>
      <c r="JGX37" s="176"/>
      <c r="JGY37" s="176"/>
      <c r="JGZ37" s="176"/>
      <c r="JHA37" s="176"/>
      <c r="JHB37" s="176"/>
      <c r="JHC37" s="176"/>
      <c r="JHD37" s="176"/>
      <c r="JHE37" s="176"/>
      <c r="JHF37" s="176"/>
      <c r="JHG37" s="176"/>
      <c r="JHH37" s="176"/>
      <c r="JHI37" s="176"/>
      <c r="JHJ37" s="176"/>
      <c r="JHK37" s="176"/>
      <c r="JHL37" s="176"/>
      <c r="JHM37" s="176"/>
      <c r="JHN37" s="176"/>
      <c r="JHO37" s="176"/>
      <c r="JHP37" s="176"/>
      <c r="JHQ37" s="176"/>
      <c r="JHR37" s="176"/>
      <c r="JHS37" s="176"/>
      <c r="JHT37" s="176"/>
      <c r="JHU37" s="176"/>
      <c r="JHV37" s="176"/>
      <c r="JHW37" s="176"/>
      <c r="JHX37" s="176"/>
      <c r="JHY37" s="176"/>
      <c r="JHZ37" s="176"/>
      <c r="JIA37" s="176"/>
      <c r="JIB37" s="176"/>
      <c r="JIC37" s="176"/>
      <c r="JID37" s="176"/>
      <c r="JIE37" s="176"/>
      <c r="JIF37" s="176"/>
      <c r="JIG37" s="176"/>
      <c r="JIH37" s="176"/>
      <c r="JII37" s="176"/>
      <c r="JIJ37" s="176"/>
      <c r="JIK37" s="176"/>
      <c r="JIL37" s="176"/>
      <c r="JIM37" s="176"/>
      <c r="JIN37" s="176"/>
      <c r="JIO37" s="176"/>
      <c r="JIP37" s="176"/>
      <c r="JIQ37" s="176"/>
      <c r="JIR37" s="176"/>
      <c r="JIS37" s="176"/>
      <c r="JIT37" s="176"/>
      <c r="JIU37" s="176"/>
      <c r="JIV37" s="176"/>
      <c r="JIW37" s="176"/>
      <c r="JIX37" s="176"/>
      <c r="JIY37" s="176"/>
      <c r="JIZ37" s="176"/>
      <c r="JJA37" s="176"/>
      <c r="JJB37" s="176"/>
      <c r="JJC37" s="176"/>
      <c r="JJD37" s="176"/>
      <c r="JJE37" s="176"/>
      <c r="JJF37" s="176"/>
      <c r="JJG37" s="176"/>
      <c r="JJH37" s="176"/>
      <c r="JJI37" s="176"/>
      <c r="JJJ37" s="176"/>
      <c r="JJK37" s="176"/>
      <c r="JJL37" s="176"/>
      <c r="JJM37" s="176"/>
      <c r="JJN37" s="176"/>
      <c r="JJO37" s="176"/>
      <c r="JJP37" s="176"/>
      <c r="JJQ37" s="176"/>
      <c r="JJR37" s="176"/>
      <c r="JJS37" s="176"/>
      <c r="JJT37" s="176"/>
      <c r="JJU37" s="176"/>
      <c r="JJV37" s="176"/>
      <c r="JJW37" s="176"/>
      <c r="JJX37" s="176"/>
      <c r="JJY37" s="176"/>
      <c r="JJZ37" s="176"/>
      <c r="JKA37" s="176"/>
      <c r="JKB37" s="176"/>
      <c r="JKC37" s="176"/>
      <c r="JKD37" s="176"/>
      <c r="JKE37" s="176"/>
      <c r="JKF37" s="176"/>
      <c r="JKG37" s="176"/>
      <c r="JKH37" s="176"/>
      <c r="JKI37" s="176"/>
      <c r="JKJ37" s="176"/>
      <c r="JKK37" s="176"/>
      <c r="JKL37" s="176"/>
      <c r="JKM37" s="176"/>
      <c r="JKN37" s="176"/>
      <c r="JKO37" s="176"/>
      <c r="JKP37" s="176"/>
      <c r="JKQ37" s="176"/>
      <c r="JKR37" s="176"/>
      <c r="JKS37" s="176"/>
      <c r="JKT37" s="176"/>
      <c r="JKU37" s="176"/>
      <c r="JKV37" s="176"/>
      <c r="JKW37" s="176"/>
      <c r="JKX37" s="176"/>
      <c r="JKY37" s="176"/>
      <c r="JKZ37" s="176"/>
      <c r="JLA37" s="176"/>
      <c r="JLB37" s="176"/>
      <c r="JLC37" s="176"/>
      <c r="JLD37" s="176"/>
      <c r="JLE37" s="176"/>
      <c r="JLF37" s="176"/>
      <c r="JLG37" s="176"/>
      <c r="JLH37" s="176"/>
      <c r="JLI37" s="176"/>
      <c r="JLJ37" s="176"/>
      <c r="JLK37" s="176"/>
      <c r="JLL37" s="176"/>
      <c r="JLM37" s="176"/>
      <c r="JLN37" s="176"/>
      <c r="JLO37" s="176"/>
      <c r="JLP37" s="176"/>
      <c r="JLQ37" s="176"/>
      <c r="JLR37" s="176"/>
      <c r="JLS37" s="176"/>
      <c r="JLT37" s="176"/>
      <c r="JLU37" s="176"/>
      <c r="JLV37" s="176"/>
      <c r="JLW37" s="176"/>
      <c r="JLX37" s="176"/>
      <c r="JLY37" s="176"/>
      <c r="JLZ37" s="176"/>
      <c r="JMA37" s="176"/>
      <c r="JMB37" s="176"/>
      <c r="JMC37" s="176"/>
      <c r="JMD37" s="176"/>
      <c r="JME37" s="176"/>
      <c r="JMF37" s="176"/>
      <c r="JMG37" s="176"/>
      <c r="JMH37" s="176"/>
      <c r="JMI37" s="176"/>
      <c r="JMJ37" s="176"/>
      <c r="JMK37" s="176"/>
      <c r="JML37" s="176"/>
      <c r="JMM37" s="176"/>
      <c r="JMN37" s="176"/>
      <c r="JMO37" s="176"/>
      <c r="JMP37" s="176"/>
      <c r="JMQ37" s="176"/>
      <c r="JMR37" s="176"/>
      <c r="JMS37" s="176"/>
      <c r="JMT37" s="176"/>
      <c r="JMU37" s="176"/>
      <c r="JMV37" s="176"/>
      <c r="JMW37" s="176"/>
      <c r="JMX37" s="176"/>
      <c r="JMY37" s="176"/>
      <c r="JMZ37" s="176"/>
      <c r="JNA37" s="176"/>
      <c r="JNB37" s="176"/>
      <c r="JNC37" s="176"/>
      <c r="JND37" s="176"/>
      <c r="JNE37" s="176"/>
      <c r="JNF37" s="176"/>
      <c r="JNG37" s="176"/>
      <c r="JNH37" s="176"/>
      <c r="JNI37" s="176"/>
      <c r="JNJ37" s="176"/>
      <c r="JNK37" s="176"/>
      <c r="JNL37" s="176"/>
      <c r="JNM37" s="176"/>
      <c r="JNN37" s="176"/>
      <c r="JNO37" s="176"/>
      <c r="JNP37" s="176"/>
      <c r="JNQ37" s="176"/>
      <c r="JNR37" s="176"/>
      <c r="JNS37" s="176"/>
      <c r="JNT37" s="176"/>
      <c r="JNU37" s="176"/>
      <c r="JNV37" s="176"/>
      <c r="JNW37" s="176"/>
      <c r="JNX37" s="176"/>
      <c r="JNY37" s="176"/>
      <c r="JNZ37" s="176"/>
      <c r="JOA37" s="176"/>
      <c r="JOB37" s="176"/>
      <c r="JOC37" s="176"/>
      <c r="JOD37" s="176"/>
      <c r="JOE37" s="176"/>
      <c r="JOF37" s="176"/>
      <c r="JOG37" s="176"/>
      <c r="JOH37" s="176"/>
      <c r="JOI37" s="176"/>
      <c r="JOJ37" s="176"/>
      <c r="JOK37" s="176"/>
      <c r="JOL37" s="176"/>
      <c r="JOM37" s="176"/>
      <c r="JON37" s="176"/>
      <c r="JOO37" s="176"/>
      <c r="JOP37" s="176"/>
      <c r="JOQ37" s="176"/>
      <c r="JOR37" s="176"/>
      <c r="JOS37" s="176"/>
      <c r="JOT37" s="176"/>
      <c r="JOU37" s="176"/>
      <c r="JOV37" s="176"/>
      <c r="JOW37" s="176"/>
      <c r="JOX37" s="176"/>
      <c r="JOY37" s="176"/>
      <c r="JOZ37" s="176"/>
      <c r="JPA37" s="176"/>
      <c r="JPB37" s="176"/>
      <c r="JPC37" s="176"/>
      <c r="JPD37" s="176"/>
      <c r="JPE37" s="176"/>
      <c r="JPF37" s="176"/>
      <c r="JPG37" s="176"/>
      <c r="JPH37" s="176"/>
      <c r="JPI37" s="176"/>
      <c r="JPJ37" s="176"/>
      <c r="JPK37" s="176"/>
      <c r="JPL37" s="176"/>
      <c r="JPM37" s="176"/>
      <c r="JPN37" s="176"/>
      <c r="JPO37" s="176"/>
      <c r="JPP37" s="176"/>
      <c r="JPQ37" s="176"/>
      <c r="JPR37" s="176"/>
      <c r="JPS37" s="176"/>
      <c r="JPT37" s="176"/>
      <c r="JPU37" s="176"/>
      <c r="JPV37" s="176"/>
      <c r="JPW37" s="176"/>
      <c r="JPX37" s="176"/>
      <c r="JPY37" s="176"/>
      <c r="JPZ37" s="176"/>
      <c r="JQA37" s="176"/>
      <c r="JQB37" s="176"/>
      <c r="JQC37" s="176"/>
      <c r="JQD37" s="176"/>
      <c r="JQE37" s="176"/>
      <c r="JQF37" s="176"/>
      <c r="JQG37" s="176"/>
      <c r="JQH37" s="176"/>
      <c r="JQI37" s="176"/>
      <c r="JQJ37" s="176"/>
      <c r="JQK37" s="176"/>
      <c r="JQL37" s="176"/>
      <c r="JQM37" s="176"/>
      <c r="JQN37" s="176"/>
      <c r="JQO37" s="176"/>
      <c r="JQP37" s="176"/>
      <c r="JQQ37" s="176"/>
      <c r="JQR37" s="176"/>
      <c r="JQS37" s="176"/>
      <c r="JQT37" s="176"/>
      <c r="JQU37" s="176"/>
      <c r="JQV37" s="176"/>
      <c r="JQW37" s="176"/>
      <c r="JQX37" s="176"/>
      <c r="JQY37" s="176"/>
      <c r="JQZ37" s="176"/>
      <c r="JRA37" s="176"/>
      <c r="JRB37" s="176"/>
      <c r="JRC37" s="176"/>
      <c r="JRD37" s="176"/>
      <c r="JRE37" s="176"/>
      <c r="JRF37" s="176"/>
      <c r="JRG37" s="176"/>
      <c r="JRH37" s="176"/>
      <c r="JRI37" s="176"/>
      <c r="JRJ37" s="176"/>
      <c r="JRK37" s="176"/>
      <c r="JRL37" s="176"/>
      <c r="JRM37" s="176"/>
      <c r="JRN37" s="176"/>
      <c r="JRO37" s="176"/>
      <c r="JRP37" s="176"/>
      <c r="JRQ37" s="176"/>
      <c r="JRR37" s="176"/>
      <c r="JRS37" s="176"/>
      <c r="JRT37" s="176"/>
      <c r="JRU37" s="176"/>
      <c r="JRV37" s="176"/>
      <c r="JRW37" s="176"/>
      <c r="JRX37" s="176"/>
      <c r="JRY37" s="176"/>
      <c r="JRZ37" s="176"/>
      <c r="JSA37" s="176"/>
      <c r="JSB37" s="176"/>
      <c r="JSC37" s="176"/>
      <c r="JSD37" s="176"/>
      <c r="JSE37" s="176"/>
      <c r="JSF37" s="176"/>
      <c r="JSG37" s="176"/>
      <c r="JSH37" s="176"/>
      <c r="JSI37" s="176"/>
      <c r="JSJ37" s="176"/>
      <c r="JSK37" s="176"/>
      <c r="JSL37" s="176"/>
      <c r="JSM37" s="176"/>
      <c r="JSN37" s="176"/>
      <c r="JSO37" s="176"/>
      <c r="JSP37" s="176"/>
      <c r="JSQ37" s="176"/>
      <c r="JSR37" s="176"/>
      <c r="JSS37" s="176"/>
      <c r="JST37" s="176"/>
      <c r="JSU37" s="176"/>
      <c r="JSV37" s="176"/>
      <c r="JSW37" s="176"/>
      <c r="JSX37" s="176"/>
      <c r="JSY37" s="176"/>
      <c r="JSZ37" s="176"/>
      <c r="JTA37" s="176"/>
      <c r="JTB37" s="176"/>
      <c r="JTC37" s="176"/>
      <c r="JTD37" s="176"/>
      <c r="JTE37" s="176"/>
      <c r="JTF37" s="176"/>
      <c r="JTG37" s="176"/>
      <c r="JTH37" s="176"/>
      <c r="JTI37" s="176"/>
      <c r="JTJ37" s="176"/>
      <c r="JTK37" s="176"/>
      <c r="JTL37" s="176"/>
      <c r="JTM37" s="176"/>
      <c r="JTN37" s="176"/>
      <c r="JTO37" s="176"/>
      <c r="JTP37" s="176"/>
      <c r="JTQ37" s="176"/>
      <c r="JTR37" s="176"/>
      <c r="JTS37" s="176"/>
      <c r="JTT37" s="176"/>
      <c r="JTU37" s="176"/>
      <c r="JTV37" s="176"/>
      <c r="JTW37" s="176"/>
      <c r="JTX37" s="176"/>
      <c r="JTY37" s="176"/>
      <c r="JTZ37" s="176"/>
      <c r="JUA37" s="176"/>
      <c r="JUB37" s="176"/>
      <c r="JUC37" s="176"/>
      <c r="JUD37" s="176"/>
      <c r="JUE37" s="176"/>
      <c r="JUF37" s="176"/>
      <c r="JUG37" s="176"/>
      <c r="JUH37" s="176"/>
      <c r="JUI37" s="176"/>
      <c r="JUJ37" s="176"/>
      <c r="JUK37" s="176"/>
      <c r="JUL37" s="176"/>
      <c r="JUM37" s="176"/>
      <c r="JUN37" s="176"/>
      <c r="JUO37" s="176"/>
      <c r="JUP37" s="176"/>
      <c r="JUQ37" s="176"/>
      <c r="JUR37" s="176"/>
      <c r="JUS37" s="176"/>
      <c r="JUT37" s="176"/>
      <c r="JUU37" s="176"/>
      <c r="JUV37" s="176"/>
      <c r="JUW37" s="176"/>
      <c r="JUX37" s="176"/>
      <c r="JUY37" s="176"/>
      <c r="JUZ37" s="176"/>
      <c r="JVA37" s="176"/>
      <c r="JVB37" s="176"/>
      <c r="JVC37" s="176"/>
      <c r="JVD37" s="176"/>
      <c r="JVE37" s="176"/>
      <c r="JVF37" s="176"/>
      <c r="JVG37" s="176"/>
      <c r="JVH37" s="176"/>
      <c r="JVI37" s="176"/>
      <c r="JVJ37" s="176"/>
      <c r="JVK37" s="176"/>
      <c r="JVL37" s="176"/>
      <c r="JVM37" s="176"/>
      <c r="JVN37" s="176"/>
      <c r="JVO37" s="176"/>
      <c r="JVP37" s="176"/>
      <c r="JVQ37" s="176"/>
      <c r="JVR37" s="176"/>
      <c r="JVS37" s="176"/>
      <c r="JVT37" s="176"/>
      <c r="JVU37" s="176"/>
      <c r="JVV37" s="176"/>
      <c r="JVW37" s="176"/>
      <c r="JVX37" s="176"/>
      <c r="JVY37" s="176"/>
      <c r="JVZ37" s="176"/>
      <c r="JWA37" s="176"/>
      <c r="JWB37" s="176"/>
      <c r="JWC37" s="176"/>
      <c r="JWD37" s="176"/>
      <c r="JWE37" s="176"/>
      <c r="JWF37" s="176"/>
      <c r="JWG37" s="176"/>
      <c r="JWH37" s="176"/>
      <c r="JWI37" s="176"/>
      <c r="JWJ37" s="176"/>
      <c r="JWK37" s="176"/>
      <c r="JWL37" s="176"/>
      <c r="JWM37" s="176"/>
      <c r="JWN37" s="176"/>
      <c r="JWO37" s="176"/>
      <c r="JWP37" s="176"/>
      <c r="JWQ37" s="176"/>
      <c r="JWR37" s="176"/>
      <c r="JWS37" s="176"/>
      <c r="JWT37" s="176"/>
      <c r="JWU37" s="176"/>
      <c r="JWV37" s="176"/>
      <c r="JWW37" s="176"/>
      <c r="JWX37" s="176"/>
      <c r="JWY37" s="176"/>
      <c r="JWZ37" s="176"/>
      <c r="JXA37" s="176"/>
      <c r="JXB37" s="176"/>
      <c r="JXC37" s="176"/>
      <c r="JXD37" s="176"/>
      <c r="JXE37" s="176"/>
      <c r="JXF37" s="176"/>
      <c r="JXG37" s="176"/>
      <c r="JXH37" s="176"/>
      <c r="JXI37" s="176"/>
      <c r="JXJ37" s="176"/>
      <c r="JXK37" s="176"/>
      <c r="JXL37" s="176"/>
      <c r="JXM37" s="176"/>
      <c r="JXN37" s="176"/>
      <c r="JXO37" s="176"/>
      <c r="JXP37" s="176"/>
      <c r="JXQ37" s="176"/>
      <c r="JXR37" s="176"/>
      <c r="JXS37" s="176"/>
      <c r="JXT37" s="176"/>
      <c r="JXU37" s="176"/>
      <c r="JXV37" s="176"/>
      <c r="JXW37" s="176"/>
      <c r="JXX37" s="176"/>
      <c r="JXY37" s="176"/>
      <c r="JXZ37" s="176"/>
      <c r="JYA37" s="176"/>
      <c r="JYB37" s="176"/>
      <c r="JYC37" s="176"/>
      <c r="JYD37" s="176"/>
      <c r="JYE37" s="176"/>
      <c r="JYF37" s="176"/>
      <c r="JYG37" s="176"/>
      <c r="JYH37" s="176"/>
      <c r="JYI37" s="176"/>
      <c r="JYJ37" s="176"/>
      <c r="JYK37" s="176"/>
      <c r="JYL37" s="176"/>
      <c r="JYM37" s="176"/>
      <c r="JYN37" s="176"/>
      <c r="JYO37" s="176"/>
      <c r="JYP37" s="176"/>
      <c r="JYQ37" s="176"/>
      <c r="JYR37" s="176"/>
      <c r="JYS37" s="176"/>
      <c r="JYT37" s="176"/>
      <c r="JYU37" s="176"/>
      <c r="JYV37" s="176"/>
      <c r="JYW37" s="176"/>
      <c r="JYX37" s="176"/>
      <c r="JYY37" s="176"/>
      <c r="JYZ37" s="176"/>
      <c r="JZA37" s="176"/>
      <c r="JZB37" s="176"/>
      <c r="JZC37" s="176"/>
      <c r="JZD37" s="176"/>
      <c r="JZE37" s="176"/>
      <c r="JZF37" s="176"/>
      <c r="JZG37" s="176"/>
      <c r="JZH37" s="176"/>
      <c r="JZI37" s="176"/>
      <c r="JZJ37" s="176"/>
      <c r="JZK37" s="176"/>
      <c r="JZL37" s="176"/>
      <c r="JZM37" s="176"/>
      <c r="JZN37" s="176"/>
      <c r="JZO37" s="176"/>
      <c r="JZP37" s="176"/>
      <c r="JZQ37" s="176"/>
      <c r="JZR37" s="176"/>
      <c r="JZS37" s="176"/>
      <c r="JZT37" s="176"/>
      <c r="JZU37" s="176"/>
      <c r="JZV37" s="176"/>
      <c r="JZW37" s="176"/>
      <c r="JZX37" s="176"/>
      <c r="JZY37" s="176"/>
      <c r="JZZ37" s="176"/>
      <c r="KAA37" s="176"/>
      <c r="KAB37" s="176"/>
      <c r="KAC37" s="176"/>
      <c r="KAD37" s="176"/>
      <c r="KAE37" s="176"/>
      <c r="KAF37" s="176"/>
      <c r="KAG37" s="176"/>
      <c r="KAH37" s="176"/>
      <c r="KAI37" s="176"/>
      <c r="KAJ37" s="176"/>
      <c r="KAK37" s="176"/>
      <c r="KAL37" s="176"/>
      <c r="KAM37" s="176"/>
      <c r="KAN37" s="176"/>
      <c r="KAO37" s="176"/>
      <c r="KAP37" s="176"/>
      <c r="KAQ37" s="176"/>
      <c r="KAR37" s="176"/>
      <c r="KAS37" s="176"/>
      <c r="KAT37" s="176"/>
      <c r="KAU37" s="176"/>
      <c r="KAV37" s="176"/>
      <c r="KAW37" s="176"/>
      <c r="KAX37" s="176"/>
      <c r="KAY37" s="176"/>
      <c r="KAZ37" s="176"/>
      <c r="KBA37" s="176"/>
      <c r="KBB37" s="176"/>
      <c r="KBC37" s="176"/>
      <c r="KBD37" s="176"/>
      <c r="KBE37" s="176"/>
      <c r="KBF37" s="176"/>
      <c r="KBG37" s="176"/>
      <c r="KBH37" s="176"/>
      <c r="KBI37" s="176"/>
      <c r="KBJ37" s="176"/>
      <c r="KBK37" s="176"/>
      <c r="KBL37" s="176"/>
      <c r="KBM37" s="176"/>
      <c r="KBN37" s="176"/>
      <c r="KBO37" s="176"/>
      <c r="KBP37" s="176"/>
      <c r="KBQ37" s="176"/>
      <c r="KBR37" s="176"/>
      <c r="KBS37" s="176"/>
      <c r="KBT37" s="176"/>
      <c r="KBU37" s="176"/>
      <c r="KBV37" s="176"/>
      <c r="KBW37" s="176"/>
      <c r="KBX37" s="176"/>
      <c r="KBY37" s="176"/>
      <c r="KBZ37" s="176"/>
      <c r="KCA37" s="176"/>
      <c r="KCB37" s="176"/>
      <c r="KCC37" s="176"/>
      <c r="KCD37" s="176"/>
      <c r="KCE37" s="176"/>
      <c r="KCF37" s="176"/>
      <c r="KCG37" s="176"/>
      <c r="KCH37" s="176"/>
      <c r="KCI37" s="176"/>
      <c r="KCJ37" s="176"/>
      <c r="KCK37" s="176"/>
      <c r="KCL37" s="176"/>
      <c r="KCM37" s="176"/>
      <c r="KCN37" s="176"/>
      <c r="KCO37" s="176"/>
      <c r="KCP37" s="176"/>
      <c r="KCQ37" s="176"/>
      <c r="KCR37" s="176"/>
      <c r="KCS37" s="176"/>
      <c r="KCT37" s="176"/>
      <c r="KCU37" s="176"/>
      <c r="KCV37" s="176"/>
      <c r="KCW37" s="176"/>
      <c r="KCX37" s="176"/>
      <c r="KCY37" s="176"/>
      <c r="KCZ37" s="176"/>
      <c r="KDA37" s="176"/>
      <c r="KDB37" s="176"/>
      <c r="KDC37" s="176"/>
      <c r="KDD37" s="176"/>
      <c r="KDE37" s="176"/>
      <c r="KDF37" s="176"/>
      <c r="KDG37" s="176"/>
      <c r="KDH37" s="176"/>
      <c r="KDI37" s="176"/>
      <c r="KDJ37" s="176"/>
      <c r="KDK37" s="176"/>
      <c r="KDL37" s="176"/>
      <c r="KDM37" s="176"/>
      <c r="KDN37" s="176"/>
      <c r="KDO37" s="176"/>
      <c r="KDP37" s="176"/>
      <c r="KDQ37" s="176"/>
      <c r="KDR37" s="176"/>
      <c r="KDS37" s="176"/>
      <c r="KDT37" s="176"/>
      <c r="KDU37" s="176"/>
      <c r="KDV37" s="176"/>
      <c r="KDW37" s="176"/>
      <c r="KDX37" s="176"/>
      <c r="KDY37" s="176"/>
      <c r="KDZ37" s="176"/>
      <c r="KEA37" s="176"/>
      <c r="KEB37" s="176"/>
      <c r="KEC37" s="176"/>
      <c r="KED37" s="176"/>
      <c r="KEE37" s="176"/>
      <c r="KEF37" s="176"/>
      <c r="KEG37" s="176"/>
      <c r="KEH37" s="176"/>
      <c r="KEI37" s="176"/>
      <c r="KEJ37" s="176"/>
      <c r="KEK37" s="176"/>
      <c r="KEL37" s="176"/>
      <c r="KEM37" s="176"/>
      <c r="KEN37" s="176"/>
      <c r="KEO37" s="176"/>
      <c r="KEP37" s="176"/>
      <c r="KEQ37" s="176"/>
      <c r="KER37" s="176"/>
      <c r="KES37" s="176"/>
      <c r="KET37" s="176"/>
      <c r="KEU37" s="176"/>
      <c r="KEV37" s="176"/>
      <c r="KEW37" s="176"/>
      <c r="KEX37" s="176"/>
      <c r="KEY37" s="176"/>
      <c r="KEZ37" s="176"/>
      <c r="KFA37" s="176"/>
      <c r="KFB37" s="176"/>
      <c r="KFC37" s="176"/>
      <c r="KFD37" s="176"/>
      <c r="KFE37" s="176"/>
      <c r="KFF37" s="176"/>
      <c r="KFG37" s="176"/>
      <c r="KFH37" s="176"/>
      <c r="KFI37" s="176"/>
      <c r="KFJ37" s="176"/>
      <c r="KFK37" s="176"/>
      <c r="KFL37" s="176"/>
      <c r="KFM37" s="176"/>
      <c r="KFN37" s="176"/>
      <c r="KFO37" s="176"/>
      <c r="KFP37" s="176"/>
      <c r="KFQ37" s="176"/>
      <c r="KFR37" s="176"/>
      <c r="KFS37" s="176"/>
      <c r="KFT37" s="176"/>
      <c r="KFU37" s="176"/>
      <c r="KFV37" s="176"/>
      <c r="KFW37" s="176"/>
      <c r="KFX37" s="176"/>
      <c r="KFY37" s="176"/>
      <c r="KFZ37" s="176"/>
      <c r="KGA37" s="176"/>
      <c r="KGB37" s="176"/>
      <c r="KGC37" s="176"/>
      <c r="KGD37" s="176"/>
      <c r="KGE37" s="176"/>
      <c r="KGF37" s="176"/>
      <c r="KGG37" s="176"/>
      <c r="KGH37" s="176"/>
      <c r="KGI37" s="176"/>
      <c r="KGJ37" s="176"/>
      <c r="KGK37" s="176"/>
      <c r="KGL37" s="176"/>
      <c r="KGM37" s="176"/>
      <c r="KGN37" s="176"/>
      <c r="KGO37" s="176"/>
      <c r="KGP37" s="176"/>
      <c r="KGQ37" s="176"/>
      <c r="KGR37" s="176"/>
      <c r="KGS37" s="176"/>
      <c r="KGT37" s="176"/>
      <c r="KGU37" s="176"/>
      <c r="KGV37" s="176"/>
      <c r="KGW37" s="176"/>
      <c r="KGX37" s="176"/>
      <c r="KGY37" s="176"/>
      <c r="KGZ37" s="176"/>
      <c r="KHA37" s="176"/>
      <c r="KHB37" s="176"/>
      <c r="KHC37" s="176"/>
      <c r="KHD37" s="176"/>
      <c r="KHE37" s="176"/>
      <c r="KHF37" s="176"/>
      <c r="KHG37" s="176"/>
      <c r="KHH37" s="176"/>
      <c r="KHI37" s="176"/>
      <c r="KHJ37" s="176"/>
      <c r="KHK37" s="176"/>
      <c r="KHL37" s="176"/>
      <c r="KHM37" s="176"/>
      <c r="KHN37" s="176"/>
      <c r="KHO37" s="176"/>
      <c r="KHP37" s="176"/>
      <c r="KHQ37" s="176"/>
      <c r="KHR37" s="176"/>
      <c r="KHS37" s="176"/>
      <c r="KHT37" s="176"/>
      <c r="KHU37" s="176"/>
      <c r="KHV37" s="176"/>
      <c r="KHW37" s="176"/>
      <c r="KHX37" s="176"/>
      <c r="KHY37" s="176"/>
      <c r="KHZ37" s="176"/>
      <c r="KIA37" s="176"/>
      <c r="KIB37" s="176"/>
      <c r="KIC37" s="176"/>
      <c r="KID37" s="176"/>
      <c r="KIE37" s="176"/>
      <c r="KIF37" s="176"/>
      <c r="KIG37" s="176"/>
      <c r="KIH37" s="176"/>
      <c r="KII37" s="176"/>
      <c r="KIJ37" s="176"/>
      <c r="KIK37" s="176"/>
      <c r="KIL37" s="176"/>
      <c r="KIM37" s="176"/>
      <c r="KIN37" s="176"/>
      <c r="KIO37" s="176"/>
      <c r="KIP37" s="176"/>
      <c r="KIQ37" s="176"/>
      <c r="KIR37" s="176"/>
      <c r="KIS37" s="176"/>
      <c r="KIT37" s="176"/>
      <c r="KIU37" s="176"/>
      <c r="KIV37" s="176"/>
      <c r="KIW37" s="176"/>
      <c r="KIX37" s="176"/>
      <c r="KIY37" s="176"/>
      <c r="KIZ37" s="176"/>
      <c r="KJA37" s="176"/>
      <c r="KJB37" s="176"/>
      <c r="KJC37" s="176"/>
      <c r="KJD37" s="176"/>
      <c r="KJE37" s="176"/>
      <c r="KJF37" s="176"/>
      <c r="KJG37" s="176"/>
      <c r="KJH37" s="176"/>
      <c r="KJI37" s="176"/>
      <c r="KJJ37" s="176"/>
      <c r="KJK37" s="176"/>
      <c r="KJL37" s="176"/>
      <c r="KJM37" s="176"/>
      <c r="KJN37" s="176"/>
      <c r="KJO37" s="176"/>
      <c r="KJP37" s="176"/>
      <c r="KJQ37" s="176"/>
      <c r="KJR37" s="176"/>
      <c r="KJS37" s="176"/>
      <c r="KJT37" s="176"/>
      <c r="KJU37" s="176"/>
      <c r="KJV37" s="176"/>
      <c r="KJW37" s="176"/>
      <c r="KJX37" s="176"/>
      <c r="KJY37" s="176"/>
      <c r="KJZ37" s="176"/>
      <c r="KKA37" s="176"/>
      <c r="KKB37" s="176"/>
      <c r="KKC37" s="176"/>
      <c r="KKD37" s="176"/>
      <c r="KKE37" s="176"/>
      <c r="KKF37" s="176"/>
      <c r="KKG37" s="176"/>
      <c r="KKH37" s="176"/>
      <c r="KKI37" s="176"/>
      <c r="KKJ37" s="176"/>
      <c r="KKK37" s="176"/>
      <c r="KKL37" s="176"/>
      <c r="KKM37" s="176"/>
      <c r="KKN37" s="176"/>
      <c r="KKO37" s="176"/>
      <c r="KKP37" s="176"/>
      <c r="KKQ37" s="176"/>
      <c r="KKR37" s="176"/>
      <c r="KKS37" s="176"/>
      <c r="KKT37" s="176"/>
      <c r="KKU37" s="176"/>
      <c r="KKV37" s="176"/>
      <c r="KKW37" s="176"/>
      <c r="KKX37" s="176"/>
      <c r="KKY37" s="176"/>
      <c r="KKZ37" s="176"/>
      <c r="KLA37" s="176"/>
      <c r="KLB37" s="176"/>
      <c r="KLC37" s="176"/>
      <c r="KLD37" s="176"/>
      <c r="KLE37" s="176"/>
      <c r="KLF37" s="176"/>
      <c r="KLG37" s="176"/>
      <c r="KLH37" s="176"/>
      <c r="KLI37" s="176"/>
      <c r="KLJ37" s="176"/>
      <c r="KLK37" s="176"/>
      <c r="KLL37" s="176"/>
      <c r="KLM37" s="176"/>
      <c r="KLN37" s="176"/>
      <c r="KLO37" s="176"/>
      <c r="KLP37" s="176"/>
      <c r="KLQ37" s="176"/>
      <c r="KLR37" s="176"/>
      <c r="KLS37" s="176"/>
      <c r="KLT37" s="176"/>
      <c r="KLU37" s="176"/>
      <c r="KLV37" s="176"/>
      <c r="KLW37" s="176"/>
      <c r="KLX37" s="176"/>
      <c r="KLY37" s="176"/>
      <c r="KLZ37" s="176"/>
      <c r="KMA37" s="176"/>
      <c r="KMB37" s="176"/>
      <c r="KMC37" s="176"/>
      <c r="KMD37" s="176"/>
      <c r="KME37" s="176"/>
      <c r="KMF37" s="176"/>
      <c r="KMG37" s="176"/>
      <c r="KMH37" s="176"/>
      <c r="KMI37" s="176"/>
      <c r="KMJ37" s="176"/>
      <c r="KMK37" s="176"/>
      <c r="KML37" s="176"/>
      <c r="KMM37" s="176"/>
      <c r="KMN37" s="176"/>
      <c r="KMO37" s="176"/>
      <c r="KMP37" s="176"/>
      <c r="KMQ37" s="176"/>
      <c r="KMR37" s="176"/>
      <c r="KMS37" s="176"/>
      <c r="KMT37" s="176"/>
      <c r="KMU37" s="176"/>
      <c r="KMV37" s="176"/>
      <c r="KMW37" s="176"/>
      <c r="KMX37" s="176"/>
      <c r="KMY37" s="176"/>
      <c r="KMZ37" s="176"/>
      <c r="KNA37" s="176"/>
      <c r="KNB37" s="176"/>
      <c r="KNC37" s="176"/>
      <c r="KND37" s="176"/>
      <c r="KNE37" s="176"/>
      <c r="KNF37" s="176"/>
      <c r="KNG37" s="176"/>
      <c r="KNH37" s="176"/>
      <c r="KNI37" s="176"/>
      <c r="KNJ37" s="176"/>
      <c r="KNK37" s="176"/>
      <c r="KNL37" s="176"/>
      <c r="KNM37" s="176"/>
      <c r="KNN37" s="176"/>
      <c r="KNO37" s="176"/>
      <c r="KNP37" s="176"/>
      <c r="KNQ37" s="176"/>
      <c r="KNR37" s="176"/>
      <c r="KNS37" s="176"/>
      <c r="KNT37" s="176"/>
      <c r="KNU37" s="176"/>
      <c r="KNV37" s="176"/>
      <c r="KNW37" s="176"/>
      <c r="KNX37" s="176"/>
      <c r="KNY37" s="176"/>
      <c r="KNZ37" s="176"/>
      <c r="KOA37" s="176"/>
      <c r="KOB37" s="176"/>
      <c r="KOC37" s="176"/>
      <c r="KOD37" s="176"/>
      <c r="KOE37" s="176"/>
      <c r="KOF37" s="176"/>
      <c r="KOG37" s="176"/>
      <c r="KOH37" s="176"/>
      <c r="KOI37" s="176"/>
      <c r="KOJ37" s="176"/>
      <c r="KOK37" s="176"/>
      <c r="KOL37" s="176"/>
      <c r="KOM37" s="176"/>
      <c r="KON37" s="176"/>
      <c r="KOO37" s="176"/>
      <c r="KOP37" s="176"/>
      <c r="KOQ37" s="176"/>
      <c r="KOR37" s="176"/>
      <c r="KOS37" s="176"/>
      <c r="KOT37" s="176"/>
      <c r="KOU37" s="176"/>
      <c r="KOV37" s="176"/>
      <c r="KOW37" s="176"/>
      <c r="KOX37" s="176"/>
      <c r="KOY37" s="176"/>
      <c r="KOZ37" s="176"/>
      <c r="KPA37" s="176"/>
      <c r="KPB37" s="176"/>
      <c r="KPC37" s="176"/>
      <c r="KPD37" s="176"/>
      <c r="KPE37" s="176"/>
      <c r="KPF37" s="176"/>
      <c r="KPG37" s="176"/>
      <c r="KPH37" s="176"/>
      <c r="KPI37" s="176"/>
      <c r="KPJ37" s="176"/>
      <c r="KPK37" s="176"/>
      <c r="KPL37" s="176"/>
      <c r="KPM37" s="176"/>
      <c r="KPN37" s="176"/>
      <c r="KPO37" s="176"/>
      <c r="KPP37" s="176"/>
      <c r="KPQ37" s="176"/>
      <c r="KPR37" s="176"/>
      <c r="KPS37" s="176"/>
      <c r="KPT37" s="176"/>
      <c r="KPU37" s="176"/>
      <c r="KPV37" s="176"/>
      <c r="KPW37" s="176"/>
      <c r="KPX37" s="176"/>
      <c r="KPY37" s="176"/>
      <c r="KPZ37" s="176"/>
      <c r="KQA37" s="176"/>
      <c r="KQB37" s="176"/>
      <c r="KQC37" s="176"/>
      <c r="KQD37" s="176"/>
      <c r="KQE37" s="176"/>
      <c r="KQF37" s="176"/>
      <c r="KQG37" s="176"/>
      <c r="KQH37" s="176"/>
      <c r="KQI37" s="176"/>
      <c r="KQJ37" s="176"/>
      <c r="KQK37" s="176"/>
      <c r="KQL37" s="176"/>
      <c r="KQM37" s="176"/>
      <c r="KQN37" s="176"/>
      <c r="KQO37" s="176"/>
      <c r="KQP37" s="176"/>
      <c r="KQQ37" s="176"/>
      <c r="KQR37" s="176"/>
      <c r="KQS37" s="176"/>
      <c r="KQT37" s="176"/>
      <c r="KQU37" s="176"/>
      <c r="KQV37" s="176"/>
      <c r="KQW37" s="176"/>
      <c r="KQX37" s="176"/>
      <c r="KQY37" s="176"/>
      <c r="KQZ37" s="176"/>
      <c r="KRA37" s="176"/>
      <c r="KRB37" s="176"/>
      <c r="KRC37" s="176"/>
      <c r="KRD37" s="176"/>
      <c r="KRE37" s="176"/>
      <c r="KRF37" s="176"/>
      <c r="KRG37" s="176"/>
      <c r="KRH37" s="176"/>
      <c r="KRI37" s="176"/>
      <c r="KRJ37" s="176"/>
      <c r="KRK37" s="176"/>
      <c r="KRL37" s="176"/>
      <c r="KRM37" s="176"/>
      <c r="KRN37" s="176"/>
      <c r="KRO37" s="176"/>
      <c r="KRP37" s="176"/>
      <c r="KRQ37" s="176"/>
      <c r="KRR37" s="176"/>
      <c r="KRS37" s="176"/>
      <c r="KRT37" s="176"/>
      <c r="KRU37" s="176"/>
      <c r="KRV37" s="176"/>
      <c r="KRW37" s="176"/>
      <c r="KRX37" s="176"/>
      <c r="KRY37" s="176"/>
      <c r="KRZ37" s="176"/>
      <c r="KSA37" s="176"/>
      <c r="KSB37" s="176"/>
      <c r="KSC37" s="176"/>
      <c r="KSD37" s="176"/>
      <c r="KSE37" s="176"/>
      <c r="KSF37" s="176"/>
      <c r="KSG37" s="176"/>
      <c r="KSH37" s="176"/>
      <c r="KSI37" s="176"/>
      <c r="KSJ37" s="176"/>
      <c r="KSK37" s="176"/>
      <c r="KSL37" s="176"/>
      <c r="KSM37" s="176"/>
      <c r="KSN37" s="176"/>
      <c r="KSO37" s="176"/>
      <c r="KSP37" s="176"/>
      <c r="KSQ37" s="176"/>
      <c r="KSR37" s="176"/>
      <c r="KSS37" s="176"/>
      <c r="KST37" s="176"/>
      <c r="KSU37" s="176"/>
      <c r="KSV37" s="176"/>
      <c r="KSW37" s="176"/>
      <c r="KSX37" s="176"/>
      <c r="KSY37" s="176"/>
      <c r="KSZ37" s="176"/>
      <c r="KTA37" s="176"/>
      <c r="KTB37" s="176"/>
      <c r="KTC37" s="176"/>
      <c r="KTD37" s="176"/>
      <c r="KTE37" s="176"/>
      <c r="KTF37" s="176"/>
      <c r="KTG37" s="176"/>
      <c r="KTH37" s="176"/>
      <c r="KTI37" s="176"/>
      <c r="KTJ37" s="176"/>
      <c r="KTK37" s="176"/>
      <c r="KTL37" s="176"/>
      <c r="KTM37" s="176"/>
      <c r="KTN37" s="176"/>
      <c r="KTO37" s="176"/>
      <c r="KTP37" s="176"/>
      <c r="KTQ37" s="176"/>
      <c r="KTR37" s="176"/>
      <c r="KTS37" s="176"/>
      <c r="KTT37" s="176"/>
      <c r="KTU37" s="176"/>
      <c r="KTV37" s="176"/>
      <c r="KTW37" s="176"/>
      <c r="KTX37" s="176"/>
      <c r="KTY37" s="176"/>
      <c r="KTZ37" s="176"/>
      <c r="KUA37" s="176"/>
      <c r="KUB37" s="176"/>
      <c r="KUC37" s="176"/>
      <c r="KUD37" s="176"/>
      <c r="KUE37" s="176"/>
      <c r="KUF37" s="176"/>
      <c r="KUG37" s="176"/>
      <c r="KUH37" s="176"/>
      <c r="KUI37" s="176"/>
      <c r="KUJ37" s="176"/>
      <c r="KUK37" s="176"/>
      <c r="KUL37" s="176"/>
      <c r="KUM37" s="176"/>
      <c r="KUN37" s="176"/>
      <c r="KUO37" s="176"/>
      <c r="KUP37" s="176"/>
      <c r="KUQ37" s="176"/>
      <c r="KUR37" s="176"/>
      <c r="KUS37" s="176"/>
      <c r="KUT37" s="176"/>
      <c r="KUU37" s="176"/>
      <c r="KUV37" s="176"/>
      <c r="KUW37" s="176"/>
      <c r="KUX37" s="176"/>
      <c r="KUY37" s="176"/>
      <c r="KUZ37" s="176"/>
      <c r="KVA37" s="176"/>
      <c r="KVB37" s="176"/>
      <c r="KVC37" s="176"/>
      <c r="KVD37" s="176"/>
      <c r="KVE37" s="176"/>
      <c r="KVF37" s="176"/>
      <c r="KVG37" s="176"/>
      <c r="KVH37" s="176"/>
      <c r="KVI37" s="176"/>
      <c r="KVJ37" s="176"/>
      <c r="KVK37" s="176"/>
      <c r="KVL37" s="176"/>
      <c r="KVM37" s="176"/>
      <c r="KVN37" s="176"/>
      <c r="KVO37" s="176"/>
      <c r="KVP37" s="176"/>
      <c r="KVQ37" s="176"/>
      <c r="KVR37" s="176"/>
      <c r="KVS37" s="176"/>
      <c r="KVT37" s="176"/>
      <c r="KVU37" s="176"/>
      <c r="KVV37" s="176"/>
      <c r="KVW37" s="176"/>
      <c r="KVX37" s="176"/>
      <c r="KVY37" s="176"/>
      <c r="KVZ37" s="176"/>
      <c r="KWA37" s="176"/>
      <c r="KWB37" s="176"/>
      <c r="KWC37" s="176"/>
      <c r="KWD37" s="176"/>
      <c r="KWE37" s="176"/>
      <c r="KWF37" s="176"/>
      <c r="KWG37" s="176"/>
      <c r="KWH37" s="176"/>
      <c r="KWI37" s="176"/>
      <c r="KWJ37" s="176"/>
      <c r="KWK37" s="176"/>
      <c r="KWL37" s="176"/>
      <c r="KWM37" s="176"/>
      <c r="KWN37" s="176"/>
      <c r="KWO37" s="176"/>
      <c r="KWP37" s="176"/>
      <c r="KWQ37" s="176"/>
      <c r="KWR37" s="176"/>
      <c r="KWS37" s="176"/>
      <c r="KWT37" s="176"/>
      <c r="KWU37" s="176"/>
      <c r="KWV37" s="176"/>
      <c r="KWW37" s="176"/>
      <c r="KWX37" s="176"/>
      <c r="KWY37" s="176"/>
      <c r="KWZ37" s="176"/>
      <c r="KXA37" s="176"/>
      <c r="KXB37" s="176"/>
      <c r="KXC37" s="176"/>
      <c r="KXD37" s="176"/>
      <c r="KXE37" s="176"/>
      <c r="KXF37" s="176"/>
      <c r="KXG37" s="176"/>
      <c r="KXH37" s="176"/>
      <c r="KXI37" s="176"/>
      <c r="KXJ37" s="176"/>
      <c r="KXK37" s="176"/>
      <c r="KXL37" s="176"/>
      <c r="KXM37" s="176"/>
      <c r="KXN37" s="176"/>
      <c r="KXO37" s="176"/>
      <c r="KXP37" s="176"/>
      <c r="KXQ37" s="176"/>
      <c r="KXR37" s="176"/>
      <c r="KXS37" s="176"/>
      <c r="KXT37" s="176"/>
      <c r="KXU37" s="176"/>
      <c r="KXV37" s="176"/>
      <c r="KXW37" s="176"/>
      <c r="KXX37" s="176"/>
      <c r="KXY37" s="176"/>
      <c r="KXZ37" s="176"/>
      <c r="KYA37" s="176"/>
      <c r="KYB37" s="176"/>
      <c r="KYC37" s="176"/>
      <c r="KYD37" s="176"/>
      <c r="KYE37" s="176"/>
      <c r="KYF37" s="176"/>
      <c r="KYG37" s="176"/>
      <c r="KYH37" s="176"/>
      <c r="KYI37" s="176"/>
      <c r="KYJ37" s="176"/>
      <c r="KYK37" s="176"/>
      <c r="KYL37" s="176"/>
      <c r="KYM37" s="176"/>
      <c r="KYN37" s="176"/>
      <c r="KYO37" s="176"/>
      <c r="KYP37" s="176"/>
      <c r="KYQ37" s="176"/>
      <c r="KYR37" s="176"/>
      <c r="KYS37" s="176"/>
      <c r="KYT37" s="176"/>
      <c r="KYU37" s="176"/>
      <c r="KYV37" s="176"/>
      <c r="KYW37" s="176"/>
      <c r="KYX37" s="176"/>
      <c r="KYY37" s="176"/>
      <c r="KYZ37" s="176"/>
      <c r="KZA37" s="176"/>
      <c r="KZB37" s="176"/>
      <c r="KZC37" s="176"/>
      <c r="KZD37" s="176"/>
      <c r="KZE37" s="176"/>
      <c r="KZF37" s="176"/>
      <c r="KZG37" s="176"/>
      <c r="KZH37" s="176"/>
      <c r="KZI37" s="176"/>
      <c r="KZJ37" s="176"/>
      <c r="KZK37" s="176"/>
      <c r="KZL37" s="176"/>
      <c r="KZM37" s="176"/>
      <c r="KZN37" s="176"/>
      <c r="KZO37" s="176"/>
      <c r="KZP37" s="176"/>
      <c r="KZQ37" s="176"/>
      <c r="KZR37" s="176"/>
      <c r="KZS37" s="176"/>
      <c r="KZT37" s="176"/>
      <c r="KZU37" s="176"/>
      <c r="KZV37" s="176"/>
      <c r="KZW37" s="176"/>
      <c r="KZX37" s="176"/>
      <c r="KZY37" s="176"/>
      <c r="KZZ37" s="176"/>
      <c r="LAA37" s="176"/>
      <c r="LAB37" s="176"/>
      <c r="LAC37" s="176"/>
      <c r="LAD37" s="176"/>
      <c r="LAE37" s="176"/>
      <c r="LAF37" s="176"/>
      <c r="LAG37" s="176"/>
      <c r="LAH37" s="176"/>
      <c r="LAI37" s="176"/>
      <c r="LAJ37" s="176"/>
      <c r="LAK37" s="176"/>
      <c r="LAL37" s="176"/>
      <c r="LAM37" s="176"/>
      <c r="LAN37" s="176"/>
      <c r="LAO37" s="176"/>
      <c r="LAP37" s="176"/>
      <c r="LAQ37" s="176"/>
      <c r="LAR37" s="176"/>
      <c r="LAS37" s="176"/>
      <c r="LAT37" s="176"/>
      <c r="LAU37" s="176"/>
      <c r="LAV37" s="176"/>
      <c r="LAW37" s="176"/>
      <c r="LAX37" s="176"/>
      <c r="LAY37" s="176"/>
      <c r="LAZ37" s="176"/>
      <c r="LBA37" s="176"/>
      <c r="LBB37" s="176"/>
      <c r="LBC37" s="176"/>
      <c r="LBD37" s="176"/>
      <c r="LBE37" s="176"/>
      <c r="LBF37" s="176"/>
      <c r="LBG37" s="176"/>
      <c r="LBH37" s="176"/>
      <c r="LBI37" s="176"/>
      <c r="LBJ37" s="176"/>
      <c r="LBK37" s="176"/>
      <c r="LBL37" s="176"/>
      <c r="LBM37" s="176"/>
      <c r="LBN37" s="176"/>
      <c r="LBO37" s="176"/>
      <c r="LBP37" s="176"/>
      <c r="LBQ37" s="176"/>
      <c r="LBR37" s="176"/>
      <c r="LBS37" s="176"/>
      <c r="LBT37" s="176"/>
      <c r="LBU37" s="176"/>
      <c r="LBV37" s="176"/>
      <c r="LBW37" s="176"/>
      <c r="LBX37" s="176"/>
      <c r="LBY37" s="176"/>
      <c r="LBZ37" s="176"/>
      <c r="LCA37" s="176"/>
      <c r="LCB37" s="176"/>
      <c r="LCC37" s="176"/>
      <c r="LCD37" s="176"/>
      <c r="LCE37" s="176"/>
      <c r="LCF37" s="176"/>
      <c r="LCG37" s="176"/>
      <c r="LCH37" s="176"/>
      <c r="LCI37" s="176"/>
      <c r="LCJ37" s="176"/>
      <c r="LCK37" s="176"/>
      <c r="LCL37" s="176"/>
      <c r="LCM37" s="176"/>
      <c r="LCN37" s="176"/>
      <c r="LCO37" s="176"/>
      <c r="LCP37" s="176"/>
      <c r="LCQ37" s="176"/>
      <c r="LCR37" s="176"/>
      <c r="LCS37" s="176"/>
      <c r="LCT37" s="176"/>
      <c r="LCU37" s="176"/>
      <c r="LCV37" s="176"/>
      <c r="LCW37" s="176"/>
      <c r="LCX37" s="176"/>
      <c r="LCY37" s="176"/>
      <c r="LCZ37" s="176"/>
      <c r="LDA37" s="176"/>
      <c r="LDB37" s="176"/>
      <c r="LDC37" s="176"/>
      <c r="LDD37" s="176"/>
      <c r="LDE37" s="176"/>
      <c r="LDF37" s="176"/>
      <c r="LDG37" s="176"/>
      <c r="LDH37" s="176"/>
      <c r="LDI37" s="176"/>
      <c r="LDJ37" s="176"/>
      <c r="LDK37" s="176"/>
      <c r="LDL37" s="176"/>
      <c r="LDM37" s="176"/>
      <c r="LDN37" s="176"/>
      <c r="LDO37" s="176"/>
      <c r="LDP37" s="176"/>
      <c r="LDQ37" s="176"/>
      <c r="LDR37" s="176"/>
      <c r="LDS37" s="176"/>
      <c r="LDT37" s="176"/>
      <c r="LDU37" s="176"/>
      <c r="LDV37" s="176"/>
      <c r="LDW37" s="176"/>
      <c r="LDX37" s="176"/>
      <c r="LDY37" s="176"/>
      <c r="LDZ37" s="176"/>
      <c r="LEA37" s="176"/>
      <c r="LEB37" s="176"/>
      <c r="LEC37" s="176"/>
      <c r="LED37" s="176"/>
      <c r="LEE37" s="176"/>
      <c r="LEF37" s="176"/>
      <c r="LEG37" s="176"/>
      <c r="LEH37" s="176"/>
      <c r="LEI37" s="176"/>
      <c r="LEJ37" s="176"/>
      <c r="LEK37" s="176"/>
      <c r="LEL37" s="176"/>
      <c r="LEM37" s="176"/>
      <c r="LEN37" s="176"/>
      <c r="LEO37" s="176"/>
      <c r="LEP37" s="176"/>
      <c r="LEQ37" s="176"/>
      <c r="LER37" s="176"/>
      <c r="LES37" s="176"/>
      <c r="LET37" s="176"/>
      <c r="LEU37" s="176"/>
      <c r="LEV37" s="176"/>
      <c r="LEW37" s="176"/>
      <c r="LEX37" s="176"/>
      <c r="LEY37" s="176"/>
      <c r="LEZ37" s="176"/>
      <c r="LFA37" s="176"/>
      <c r="LFB37" s="176"/>
      <c r="LFC37" s="176"/>
      <c r="LFD37" s="176"/>
      <c r="LFE37" s="176"/>
      <c r="LFF37" s="176"/>
      <c r="LFG37" s="176"/>
      <c r="LFH37" s="176"/>
      <c r="LFI37" s="176"/>
      <c r="LFJ37" s="176"/>
      <c r="LFK37" s="176"/>
      <c r="LFL37" s="176"/>
      <c r="LFM37" s="176"/>
      <c r="LFN37" s="176"/>
      <c r="LFO37" s="176"/>
      <c r="LFP37" s="176"/>
      <c r="LFQ37" s="176"/>
      <c r="LFR37" s="176"/>
      <c r="LFS37" s="176"/>
      <c r="LFT37" s="176"/>
      <c r="LFU37" s="176"/>
      <c r="LFV37" s="176"/>
      <c r="LFW37" s="176"/>
      <c r="LFX37" s="176"/>
      <c r="LFY37" s="176"/>
      <c r="LFZ37" s="176"/>
      <c r="LGA37" s="176"/>
      <c r="LGB37" s="176"/>
      <c r="LGC37" s="176"/>
      <c r="LGD37" s="176"/>
      <c r="LGE37" s="176"/>
      <c r="LGF37" s="176"/>
      <c r="LGG37" s="176"/>
      <c r="LGH37" s="176"/>
      <c r="LGI37" s="176"/>
      <c r="LGJ37" s="176"/>
      <c r="LGK37" s="176"/>
      <c r="LGL37" s="176"/>
      <c r="LGM37" s="176"/>
      <c r="LGN37" s="176"/>
      <c r="LGO37" s="176"/>
      <c r="LGP37" s="176"/>
      <c r="LGQ37" s="176"/>
      <c r="LGR37" s="176"/>
      <c r="LGS37" s="176"/>
      <c r="LGT37" s="176"/>
      <c r="LGU37" s="176"/>
      <c r="LGV37" s="176"/>
      <c r="LGW37" s="176"/>
      <c r="LGX37" s="176"/>
      <c r="LGY37" s="176"/>
      <c r="LGZ37" s="176"/>
      <c r="LHA37" s="176"/>
      <c r="LHB37" s="176"/>
      <c r="LHC37" s="176"/>
      <c r="LHD37" s="176"/>
      <c r="LHE37" s="176"/>
      <c r="LHF37" s="176"/>
      <c r="LHG37" s="176"/>
      <c r="LHH37" s="176"/>
      <c r="LHI37" s="176"/>
      <c r="LHJ37" s="176"/>
      <c r="LHK37" s="176"/>
      <c r="LHL37" s="176"/>
      <c r="LHM37" s="176"/>
      <c r="LHN37" s="176"/>
      <c r="LHO37" s="176"/>
      <c r="LHP37" s="176"/>
      <c r="LHQ37" s="176"/>
      <c r="LHR37" s="176"/>
      <c r="LHS37" s="176"/>
      <c r="LHT37" s="176"/>
      <c r="LHU37" s="176"/>
      <c r="LHV37" s="176"/>
      <c r="LHW37" s="176"/>
      <c r="LHX37" s="176"/>
      <c r="LHY37" s="176"/>
      <c r="LHZ37" s="176"/>
      <c r="LIA37" s="176"/>
      <c r="LIB37" s="176"/>
      <c r="LIC37" s="176"/>
      <c r="LID37" s="176"/>
      <c r="LIE37" s="176"/>
      <c r="LIF37" s="176"/>
      <c r="LIG37" s="176"/>
      <c r="LIH37" s="176"/>
      <c r="LII37" s="176"/>
      <c r="LIJ37" s="176"/>
      <c r="LIK37" s="176"/>
      <c r="LIL37" s="176"/>
      <c r="LIM37" s="176"/>
      <c r="LIN37" s="176"/>
      <c r="LIO37" s="176"/>
      <c r="LIP37" s="176"/>
      <c r="LIQ37" s="176"/>
      <c r="LIR37" s="176"/>
      <c r="LIS37" s="176"/>
      <c r="LIT37" s="176"/>
      <c r="LIU37" s="176"/>
      <c r="LIV37" s="176"/>
      <c r="LIW37" s="176"/>
      <c r="LIX37" s="176"/>
      <c r="LIY37" s="176"/>
      <c r="LIZ37" s="176"/>
      <c r="LJA37" s="176"/>
      <c r="LJB37" s="176"/>
      <c r="LJC37" s="176"/>
      <c r="LJD37" s="176"/>
      <c r="LJE37" s="176"/>
      <c r="LJF37" s="176"/>
      <c r="LJG37" s="176"/>
      <c r="LJH37" s="176"/>
      <c r="LJI37" s="176"/>
      <c r="LJJ37" s="176"/>
      <c r="LJK37" s="176"/>
      <c r="LJL37" s="176"/>
      <c r="LJM37" s="176"/>
      <c r="LJN37" s="176"/>
      <c r="LJO37" s="176"/>
      <c r="LJP37" s="176"/>
      <c r="LJQ37" s="176"/>
      <c r="LJR37" s="176"/>
      <c r="LJS37" s="176"/>
      <c r="LJT37" s="176"/>
      <c r="LJU37" s="176"/>
      <c r="LJV37" s="176"/>
      <c r="LJW37" s="176"/>
      <c r="LJX37" s="176"/>
      <c r="LJY37" s="176"/>
      <c r="LJZ37" s="176"/>
      <c r="LKA37" s="176"/>
      <c r="LKB37" s="176"/>
      <c r="LKC37" s="176"/>
      <c r="LKD37" s="176"/>
      <c r="LKE37" s="176"/>
      <c r="LKF37" s="176"/>
      <c r="LKG37" s="176"/>
      <c r="LKH37" s="176"/>
      <c r="LKI37" s="176"/>
      <c r="LKJ37" s="176"/>
      <c r="LKK37" s="176"/>
      <c r="LKL37" s="176"/>
      <c r="LKM37" s="176"/>
      <c r="LKN37" s="176"/>
      <c r="LKO37" s="176"/>
      <c r="LKP37" s="176"/>
      <c r="LKQ37" s="176"/>
      <c r="LKR37" s="176"/>
      <c r="LKS37" s="176"/>
      <c r="LKT37" s="176"/>
      <c r="LKU37" s="176"/>
      <c r="LKV37" s="176"/>
      <c r="LKW37" s="176"/>
      <c r="LKX37" s="176"/>
      <c r="LKY37" s="176"/>
      <c r="LKZ37" s="176"/>
      <c r="LLA37" s="176"/>
      <c r="LLB37" s="176"/>
      <c r="LLC37" s="176"/>
      <c r="LLD37" s="176"/>
      <c r="LLE37" s="176"/>
      <c r="LLF37" s="176"/>
      <c r="LLG37" s="176"/>
      <c r="LLH37" s="176"/>
      <c r="LLI37" s="176"/>
      <c r="LLJ37" s="176"/>
      <c r="LLK37" s="176"/>
      <c r="LLL37" s="176"/>
      <c r="LLM37" s="176"/>
      <c r="LLN37" s="176"/>
      <c r="LLO37" s="176"/>
      <c r="LLP37" s="176"/>
      <c r="LLQ37" s="176"/>
      <c r="LLR37" s="176"/>
      <c r="LLS37" s="176"/>
      <c r="LLT37" s="176"/>
      <c r="LLU37" s="176"/>
      <c r="LLV37" s="176"/>
      <c r="LLW37" s="176"/>
      <c r="LLX37" s="176"/>
      <c r="LLY37" s="176"/>
      <c r="LLZ37" s="176"/>
      <c r="LMA37" s="176"/>
      <c r="LMB37" s="176"/>
      <c r="LMC37" s="176"/>
      <c r="LMD37" s="176"/>
      <c r="LME37" s="176"/>
      <c r="LMF37" s="176"/>
      <c r="LMG37" s="176"/>
      <c r="LMH37" s="176"/>
      <c r="LMI37" s="176"/>
      <c r="LMJ37" s="176"/>
      <c r="LMK37" s="176"/>
      <c r="LML37" s="176"/>
      <c r="LMM37" s="176"/>
      <c r="LMN37" s="176"/>
      <c r="LMO37" s="176"/>
      <c r="LMP37" s="176"/>
      <c r="LMQ37" s="176"/>
      <c r="LMR37" s="176"/>
      <c r="LMS37" s="176"/>
      <c r="LMT37" s="176"/>
      <c r="LMU37" s="176"/>
      <c r="LMV37" s="176"/>
      <c r="LMW37" s="176"/>
      <c r="LMX37" s="176"/>
      <c r="LMY37" s="176"/>
      <c r="LMZ37" s="176"/>
      <c r="LNA37" s="176"/>
      <c r="LNB37" s="176"/>
      <c r="LNC37" s="176"/>
      <c r="LND37" s="176"/>
      <c r="LNE37" s="176"/>
      <c r="LNF37" s="176"/>
      <c r="LNG37" s="176"/>
      <c r="LNH37" s="176"/>
      <c r="LNI37" s="176"/>
      <c r="LNJ37" s="176"/>
      <c r="LNK37" s="176"/>
      <c r="LNL37" s="176"/>
      <c r="LNM37" s="176"/>
      <c r="LNN37" s="176"/>
      <c r="LNO37" s="176"/>
      <c r="LNP37" s="176"/>
      <c r="LNQ37" s="176"/>
      <c r="LNR37" s="176"/>
      <c r="LNS37" s="176"/>
      <c r="LNT37" s="176"/>
      <c r="LNU37" s="176"/>
      <c r="LNV37" s="176"/>
      <c r="LNW37" s="176"/>
      <c r="LNX37" s="176"/>
      <c r="LNY37" s="176"/>
      <c r="LNZ37" s="176"/>
      <c r="LOA37" s="176"/>
      <c r="LOB37" s="176"/>
      <c r="LOC37" s="176"/>
      <c r="LOD37" s="176"/>
      <c r="LOE37" s="176"/>
      <c r="LOF37" s="176"/>
      <c r="LOG37" s="176"/>
      <c r="LOH37" s="176"/>
      <c r="LOI37" s="176"/>
      <c r="LOJ37" s="176"/>
      <c r="LOK37" s="176"/>
      <c r="LOL37" s="176"/>
      <c r="LOM37" s="176"/>
      <c r="LON37" s="176"/>
      <c r="LOO37" s="176"/>
      <c r="LOP37" s="176"/>
      <c r="LOQ37" s="176"/>
      <c r="LOR37" s="176"/>
      <c r="LOS37" s="176"/>
      <c r="LOT37" s="176"/>
      <c r="LOU37" s="176"/>
      <c r="LOV37" s="176"/>
      <c r="LOW37" s="176"/>
      <c r="LOX37" s="176"/>
      <c r="LOY37" s="176"/>
      <c r="LOZ37" s="176"/>
      <c r="LPA37" s="176"/>
      <c r="LPB37" s="176"/>
      <c r="LPC37" s="176"/>
      <c r="LPD37" s="176"/>
      <c r="LPE37" s="176"/>
      <c r="LPF37" s="176"/>
      <c r="LPG37" s="176"/>
      <c r="LPH37" s="176"/>
      <c r="LPI37" s="176"/>
      <c r="LPJ37" s="176"/>
      <c r="LPK37" s="176"/>
      <c r="LPL37" s="176"/>
      <c r="LPM37" s="176"/>
      <c r="LPN37" s="176"/>
      <c r="LPO37" s="176"/>
      <c r="LPP37" s="176"/>
      <c r="LPQ37" s="176"/>
      <c r="LPR37" s="176"/>
      <c r="LPS37" s="176"/>
      <c r="LPT37" s="176"/>
      <c r="LPU37" s="176"/>
      <c r="LPV37" s="176"/>
      <c r="LPW37" s="176"/>
      <c r="LPX37" s="176"/>
      <c r="LPY37" s="176"/>
      <c r="LPZ37" s="176"/>
      <c r="LQA37" s="176"/>
      <c r="LQB37" s="176"/>
      <c r="LQC37" s="176"/>
      <c r="LQD37" s="176"/>
      <c r="LQE37" s="176"/>
      <c r="LQF37" s="176"/>
      <c r="LQG37" s="176"/>
      <c r="LQH37" s="176"/>
      <c r="LQI37" s="176"/>
      <c r="LQJ37" s="176"/>
      <c r="LQK37" s="176"/>
      <c r="LQL37" s="176"/>
      <c r="LQM37" s="176"/>
      <c r="LQN37" s="176"/>
      <c r="LQO37" s="176"/>
      <c r="LQP37" s="176"/>
      <c r="LQQ37" s="176"/>
      <c r="LQR37" s="176"/>
      <c r="LQS37" s="176"/>
      <c r="LQT37" s="176"/>
      <c r="LQU37" s="176"/>
      <c r="LQV37" s="176"/>
      <c r="LQW37" s="176"/>
      <c r="LQX37" s="176"/>
      <c r="LQY37" s="176"/>
      <c r="LQZ37" s="176"/>
      <c r="LRA37" s="176"/>
      <c r="LRB37" s="176"/>
      <c r="LRC37" s="176"/>
      <c r="LRD37" s="176"/>
      <c r="LRE37" s="176"/>
      <c r="LRF37" s="176"/>
      <c r="LRG37" s="176"/>
      <c r="LRH37" s="176"/>
      <c r="LRI37" s="176"/>
      <c r="LRJ37" s="176"/>
      <c r="LRK37" s="176"/>
      <c r="LRL37" s="176"/>
      <c r="LRM37" s="176"/>
      <c r="LRN37" s="176"/>
      <c r="LRO37" s="176"/>
      <c r="LRP37" s="176"/>
      <c r="LRQ37" s="176"/>
      <c r="LRR37" s="176"/>
      <c r="LRS37" s="176"/>
      <c r="LRT37" s="176"/>
      <c r="LRU37" s="176"/>
      <c r="LRV37" s="176"/>
      <c r="LRW37" s="176"/>
      <c r="LRX37" s="176"/>
      <c r="LRY37" s="176"/>
      <c r="LRZ37" s="176"/>
      <c r="LSA37" s="176"/>
      <c r="LSB37" s="176"/>
      <c r="LSC37" s="176"/>
      <c r="LSD37" s="176"/>
      <c r="LSE37" s="176"/>
      <c r="LSF37" s="176"/>
      <c r="LSG37" s="176"/>
      <c r="LSH37" s="176"/>
      <c r="LSI37" s="176"/>
      <c r="LSJ37" s="176"/>
      <c r="LSK37" s="176"/>
      <c r="LSL37" s="176"/>
      <c r="LSM37" s="176"/>
      <c r="LSN37" s="176"/>
      <c r="LSO37" s="176"/>
      <c r="LSP37" s="176"/>
      <c r="LSQ37" s="176"/>
      <c r="LSR37" s="176"/>
      <c r="LSS37" s="176"/>
      <c r="LST37" s="176"/>
      <c r="LSU37" s="176"/>
      <c r="LSV37" s="176"/>
      <c r="LSW37" s="176"/>
      <c r="LSX37" s="176"/>
      <c r="LSY37" s="176"/>
      <c r="LSZ37" s="176"/>
      <c r="LTA37" s="176"/>
      <c r="LTB37" s="176"/>
      <c r="LTC37" s="176"/>
      <c r="LTD37" s="176"/>
      <c r="LTE37" s="176"/>
      <c r="LTF37" s="176"/>
      <c r="LTG37" s="176"/>
      <c r="LTH37" s="176"/>
      <c r="LTI37" s="176"/>
      <c r="LTJ37" s="176"/>
      <c r="LTK37" s="176"/>
      <c r="LTL37" s="176"/>
      <c r="LTM37" s="176"/>
      <c r="LTN37" s="176"/>
      <c r="LTO37" s="176"/>
      <c r="LTP37" s="176"/>
      <c r="LTQ37" s="176"/>
      <c r="LTR37" s="176"/>
      <c r="LTS37" s="176"/>
      <c r="LTT37" s="176"/>
      <c r="LTU37" s="176"/>
      <c r="LTV37" s="176"/>
      <c r="LTW37" s="176"/>
      <c r="LTX37" s="176"/>
      <c r="LTY37" s="176"/>
      <c r="LTZ37" s="176"/>
      <c r="LUA37" s="176"/>
      <c r="LUB37" s="176"/>
      <c r="LUC37" s="176"/>
      <c r="LUD37" s="176"/>
      <c r="LUE37" s="176"/>
      <c r="LUF37" s="176"/>
      <c r="LUG37" s="176"/>
      <c r="LUH37" s="176"/>
      <c r="LUI37" s="176"/>
      <c r="LUJ37" s="176"/>
      <c r="LUK37" s="176"/>
      <c r="LUL37" s="176"/>
      <c r="LUM37" s="176"/>
      <c r="LUN37" s="176"/>
      <c r="LUO37" s="176"/>
      <c r="LUP37" s="176"/>
      <c r="LUQ37" s="176"/>
      <c r="LUR37" s="176"/>
      <c r="LUS37" s="176"/>
      <c r="LUT37" s="176"/>
      <c r="LUU37" s="176"/>
      <c r="LUV37" s="176"/>
      <c r="LUW37" s="176"/>
      <c r="LUX37" s="176"/>
      <c r="LUY37" s="176"/>
      <c r="LUZ37" s="176"/>
      <c r="LVA37" s="176"/>
      <c r="LVB37" s="176"/>
      <c r="LVC37" s="176"/>
      <c r="LVD37" s="176"/>
      <c r="LVE37" s="176"/>
      <c r="LVF37" s="176"/>
      <c r="LVG37" s="176"/>
      <c r="LVH37" s="176"/>
      <c r="LVI37" s="176"/>
      <c r="LVJ37" s="176"/>
      <c r="LVK37" s="176"/>
      <c r="LVL37" s="176"/>
      <c r="LVM37" s="176"/>
      <c r="LVN37" s="176"/>
      <c r="LVO37" s="176"/>
      <c r="LVP37" s="176"/>
      <c r="LVQ37" s="176"/>
      <c r="LVR37" s="176"/>
      <c r="LVS37" s="176"/>
      <c r="LVT37" s="176"/>
      <c r="LVU37" s="176"/>
      <c r="LVV37" s="176"/>
      <c r="LVW37" s="176"/>
      <c r="LVX37" s="176"/>
      <c r="LVY37" s="176"/>
      <c r="LVZ37" s="176"/>
      <c r="LWA37" s="176"/>
      <c r="LWB37" s="176"/>
      <c r="LWC37" s="176"/>
      <c r="LWD37" s="176"/>
      <c r="LWE37" s="176"/>
      <c r="LWF37" s="176"/>
      <c r="LWG37" s="176"/>
      <c r="LWH37" s="176"/>
      <c r="LWI37" s="176"/>
      <c r="LWJ37" s="176"/>
      <c r="LWK37" s="176"/>
      <c r="LWL37" s="176"/>
      <c r="LWM37" s="176"/>
      <c r="LWN37" s="176"/>
      <c r="LWO37" s="176"/>
      <c r="LWP37" s="176"/>
      <c r="LWQ37" s="176"/>
      <c r="LWR37" s="176"/>
      <c r="LWS37" s="176"/>
      <c r="LWT37" s="176"/>
      <c r="LWU37" s="176"/>
      <c r="LWV37" s="176"/>
      <c r="LWW37" s="176"/>
      <c r="LWX37" s="176"/>
      <c r="LWY37" s="176"/>
      <c r="LWZ37" s="176"/>
      <c r="LXA37" s="176"/>
      <c r="LXB37" s="176"/>
      <c r="LXC37" s="176"/>
      <c r="LXD37" s="176"/>
      <c r="LXE37" s="176"/>
      <c r="LXF37" s="176"/>
      <c r="LXG37" s="176"/>
      <c r="LXH37" s="176"/>
      <c r="LXI37" s="176"/>
      <c r="LXJ37" s="176"/>
      <c r="LXK37" s="176"/>
      <c r="LXL37" s="176"/>
      <c r="LXM37" s="176"/>
      <c r="LXN37" s="176"/>
      <c r="LXO37" s="176"/>
      <c r="LXP37" s="176"/>
      <c r="LXQ37" s="176"/>
      <c r="LXR37" s="176"/>
      <c r="LXS37" s="176"/>
      <c r="LXT37" s="176"/>
      <c r="LXU37" s="176"/>
      <c r="LXV37" s="176"/>
      <c r="LXW37" s="176"/>
      <c r="LXX37" s="176"/>
      <c r="LXY37" s="176"/>
      <c r="LXZ37" s="176"/>
      <c r="LYA37" s="176"/>
      <c r="LYB37" s="176"/>
      <c r="LYC37" s="176"/>
      <c r="LYD37" s="176"/>
      <c r="LYE37" s="176"/>
      <c r="LYF37" s="176"/>
      <c r="LYG37" s="176"/>
      <c r="LYH37" s="176"/>
      <c r="LYI37" s="176"/>
      <c r="LYJ37" s="176"/>
      <c r="LYK37" s="176"/>
      <c r="LYL37" s="176"/>
      <c r="LYM37" s="176"/>
      <c r="LYN37" s="176"/>
      <c r="LYO37" s="176"/>
      <c r="LYP37" s="176"/>
      <c r="LYQ37" s="176"/>
      <c r="LYR37" s="176"/>
      <c r="LYS37" s="176"/>
      <c r="LYT37" s="176"/>
      <c r="LYU37" s="176"/>
      <c r="LYV37" s="176"/>
      <c r="LYW37" s="176"/>
      <c r="LYX37" s="176"/>
      <c r="LYY37" s="176"/>
      <c r="LYZ37" s="176"/>
      <c r="LZA37" s="176"/>
      <c r="LZB37" s="176"/>
      <c r="LZC37" s="176"/>
      <c r="LZD37" s="176"/>
      <c r="LZE37" s="176"/>
      <c r="LZF37" s="176"/>
      <c r="LZG37" s="176"/>
      <c r="LZH37" s="176"/>
      <c r="LZI37" s="176"/>
      <c r="LZJ37" s="176"/>
      <c r="LZK37" s="176"/>
      <c r="LZL37" s="176"/>
      <c r="LZM37" s="176"/>
      <c r="LZN37" s="176"/>
      <c r="LZO37" s="176"/>
      <c r="LZP37" s="176"/>
      <c r="LZQ37" s="176"/>
      <c r="LZR37" s="176"/>
      <c r="LZS37" s="176"/>
      <c r="LZT37" s="176"/>
      <c r="LZU37" s="176"/>
      <c r="LZV37" s="176"/>
      <c r="LZW37" s="176"/>
      <c r="LZX37" s="176"/>
      <c r="LZY37" s="176"/>
      <c r="LZZ37" s="176"/>
      <c r="MAA37" s="176"/>
      <c r="MAB37" s="176"/>
      <c r="MAC37" s="176"/>
      <c r="MAD37" s="176"/>
      <c r="MAE37" s="176"/>
      <c r="MAF37" s="176"/>
      <c r="MAG37" s="176"/>
      <c r="MAH37" s="176"/>
      <c r="MAI37" s="176"/>
      <c r="MAJ37" s="176"/>
      <c r="MAK37" s="176"/>
      <c r="MAL37" s="176"/>
      <c r="MAM37" s="176"/>
      <c r="MAN37" s="176"/>
      <c r="MAO37" s="176"/>
      <c r="MAP37" s="176"/>
      <c r="MAQ37" s="176"/>
      <c r="MAR37" s="176"/>
      <c r="MAS37" s="176"/>
      <c r="MAT37" s="176"/>
      <c r="MAU37" s="176"/>
      <c r="MAV37" s="176"/>
      <c r="MAW37" s="176"/>
      <c r="MAX37" s="176"/>
      <c r="MAY37" s="176"/>
      <c r="MAZ37" s="176"/>
      <c r="MBA37" s="176"/>
      <c r="MBB37" s="176"/>
      <c r="MBC37" s="176"/>
      <c r="MBD37" s="176"/>
      <c r="MBE37" s="176"/>
      <c r="MBF37" s="176"/>
      <c r="MBG37" s="176"/>
      <c r="MBH37" s="176"/>
      <c r="MBI37" s="176"/>
      <c r="MBJ37" s="176"/>
      <c r="MBK37" s="176"/>
      <c r="MBL37" s="176"/>
      <c r="MBM37" s="176"/>
      <c r="MBN37" s="176"/>
      <c r="MBO37" s="176"/>
      <c r="MBP37" s="176"/>
      <c r="MBQ37" s="176"/>
      <c r="MBR37" s="176"/>
      <c r="MBS37" s="176"/>
      <c r="MBT37" s="176"/>
      <c r="MBU37" s="176"/>
      <c r="MBV37" s="176"/>
      <c r="MBW37" s="176"/>
      <c r="MBX37" s="176"/>
      <c r="MBY37" s="176"/>
      <c r="MBZ37" s="176"/>
      <c r="MCA37" s="176"/>
      <c r="MCB37" s="176"/>
      <c r="MCC37" s="176"/>
      <c r="MCD37" s="176"/>
      <c r="MCE37" s="176"/>
      <c r="MCF37" s="176"/>
      <c r="MCG37" s="176"/>
      <c r="MCH37" s="176"/>
      <c r="MCI37" s="176"/>
      <c r="MCJ37" s="176"/>
      <c r="MCK37" s="176"/>
      <c r="MCL37" s="176"/>
      <c r="MCM37" s="176"/>
      <c r="MCN37" s="176"/>
      <c r="MCO37" s="176"/>
      <c r="MCP37" s="176"/>
      <c r="MCQ37" s="176"/>
      <c r="MCR37" s="176"/>
      <c r="MCS37" s="176"/>
      <c r="MCT37" s="176"/>
      <c r="MCU37" s="176"/>
      <c r="MCV37" s="176"/>
      <c r="MCW37" s="176"/>
      <c r="MCX37" s="176"/>
      <c r="MCY37" s="176"/>
      <c r="MCZ37" s="176"/>
      <c r="MDA37" s="176"/>
      <c r="MDB37" s="176"/>
      <c r="MDC37" s="176"/>
      <c r="MDD37" s="176"/>
      <c r="MDE37" s="176"/>
      <c r="MDF37" s="176"/>
      <c r="MDG37" s="176"/>
      <c r="MDH37" s="176"/>
      <c r="MDI37" s="176"/>
      <c r="MDJ37" s="176"/>
      <c r="MDK37" s="176"/>
      <c r="MDL37" s="176"/>
      <c r="MDM37" s="176"/>
      <c r="MDN37" s="176"/>
      <c r="MDO37" s="176"/>
      <c r="MDP37" s="176"/>
      <c r="MDQ37" s="176"/>
      <c r="MDR37" s="176"/>
      <c r="MDS37" s="176"/>
      <c r="MDT37" s="176"/>
      <c r="MDU37" s="176"/>
      <c r="MDV37" s="176"/>
      <c r="MDW37" s="176"/>
      <c r="MDX37" s="176"/>
      <c r="MDY37" s="176"/>
      <c r="MDZ37" s="176"/>
      <c r="MEA37" s="176"/>
      <c r="MEB37" s="176"/>
      <c r="MEC37" s="176"/>
      <c r="MED37" s="176"/>
      <c r="MEE37" s="176"/>
      <c r="MEF37" s="176"/>
      <c r="MEG37" s="176"/>
      <c r="MEH37" s="176"/>
      <c r="MEI37" s="176"/>
      <c r="MEJ37" s="176"/>
      <c r="MEK37" s="176"/>
      <c r="MEL37" s="176"/>
      <c r="MEM37" s="176"/>
      <c r="MEN37" s="176"/>
      <c r="MEO37" s="176"/>
      <c r="MEP37" s="176"/>
      <c r="MEQ37" s="176"/>
      <c r="MER37" s="176"/>
      <c r="MES37" s="176"/>
      <c r="MET37" s="176"/>
      <c r="MEU37" s="176"/>
      <c r="MEV37" s="176"/>
      <c r="MEW37" s="176"/>
      <c r="MEX37" s="176"/>
      <c r="MEY37" s="176"/>
      <c r="MEZ37" s="176"/>
      <c r="MFA37" s="176"/>
      <c r="MFB37" s="176"/>
      <c r="MFC37" s="176"/>
      <c r="MFD37" s="176"/>
      <c r="MFE37" s="176"/>
      <c r="MFF37" s="176"/>
      <c r="MFG37" s="176"/>
      <c r="MFH37" s="176"/>
      <c r="MFI37" s="176"/>
      <c r="MFJ37" s="176"/>
      <c r="MFK37" s="176"/>
      <c r="MFL37" s="176"/>
      <c r="MFM37" s="176"/>
      <c r="MFN37" s="176"/>
      <c r="MFO37" s="176"/>
      <c r="MFP37" s="176"/>
      <c r="MFQ37" s="176"/>
      <c r="MFR37" s="176"/>
      <c r="MFS37" s="176"/>
      <c r="MFT37" s="176"/>
      <c r="MFU37" s="176"/>
      <c r="MFV37" s="176"/>
      <c r="MFW37" s="176"/>
      <c r="MFX37" s="176"/>
      <c r="MFY37" s="176"/>
      <c r="MFZ37" s="176"/>
      <c r="MGA37" s="176"/>
      <c r="MGB37" s="176"/>
      <c r="MGC37" s="176"/>
      <c r="MGD37" s="176"/>
      <c r="MGE37" s="176"/>
      <c r="MGF37" s="176"/>
      <c r="MGG37" s="176"/>
      <c r="MGH37" s="176"/>
      <c r="MGI37" s="176"/>
      <c r="MGJ37" s="176"/>
      <c r="MGK37" s="176"/>
      <c r="MGL37" s="176"/>
      <c r="MGM37" s="176"/>
      <c r="MGN37" s="176"/>
      <c r="MGO37" s="176"/>
      <c r="MGP37" s="176"/>
      <c r="MGQ37" s="176"/>
      <c r="MGR37" s="176"/>
      <c r="MGS37" s="176"/>
      <c r="MGT37" s="176"/>
      <c r="MGU37" s="176"/>
      <c r="MGV37" s="176"/>
      <c r="MGW37" s="176"/>
      <c r="MGX37" s="176"/>
      <c r="MGY37" s="176"/>
      <c r="MGZ37" s="176"/>
      <c r="MHA37" s="176"/>
      <c r="MHB37" s="176"/>
      <c r="MHC37" s="176"/>
      <c r="MHD37" s="176"/>
      <c r="MHE37" s="176"/>
      <c r="MHF37" s="176"/>
      <c r="MHG37" s="176"/>
      <c r="MHH37" s="176"/>
      <c r="MHI37" s="176"/>
      <c r="MHJ37" s="176"/>
      <c r="MHK37" s="176"/>
      <c r="MHL37" s="176"/>
      <c r="MHM37" s="176"/>
      <c r="MHN37" s="176"/>
      <c r="MHO37" s="176"/>
      <c r="MHP37" s="176"/>
      <c r="MHQ37" s="176"/>
      <c r="MHR37" s="176"/>
      <c r="MHS37" s="176"/>
      <c r="MHT37" s="176"/>
      <c r="MHU37" s="176"/>
      <c r="MHV37" s="176"/>
      <c r="MHW37" s="176"/>
      <c r="MHX37" s="176"/>
      <c r="MHY37" s="176"/>
      <c r="MHZ37" s="176"/>
      <c r="MIA37" s="176"/>
      <c r="MIB37" s="176"/>
      <c r="MIC37" s="176"/>
      <c r="MID37" s="176"/>
      <c r="MIE37" s="176"/>
      <c r="MIF37" s="176"/>
      <c r="MIG37" s="176"/>
      <c r="MIH37" s="176"/>
      <c r="MII37" s="176"/>
      <c r="MIJ37" s="176"/>
      <c r="MIK37" s="176"/>
      <c r="MIL37" s="176"/>
      <c r="MIM37" s="176"/>
      <c r="MIN37" s="176"/>
      <c r="MIO37" s="176"/>
      <c r="MIP37" s="176"/>
      <c r="MIQ37" s="176"/>
      <c r="MIR37" s="176"/>
      <c r="MIS37" s="176"/>
      <c r="MIT37" s="176"/>
      <c r="MIU37" s="176"/>
      <c r="MIV37" s="176"/>
      <c r="MIW37" s="176"/>
      <c r="MIX37" s="176"/>
      <c r="MIY37" s="176"/>
      <c r="MIZ37" s="176"/>
      <c r="MJA37" s="176"/>
      <c r="MJB37" s="176"/>
      <c r="MJC37" s="176"/>
      <c r="MJD37" s="176"/>
      <c r="MJE37" s="176"/>
      <c r="MJF37" s="176"/>
      <c r="MJG37" s="176"/>
      <c r="MJH37" s="176"/>
      <c r="MJI37" s="176"/>
      <c r="MJJ37" s="176"/>
      <c r="MJK37" s="176"/>
      <c r="MJL37" s="176"/>
      <c r="MJM37" s="176"/>
      <c r="MJN37" s="176"/>
      <c r="MJO37" s="176"/>
      <c r="MJP37" s="176"/>
      <c r="MJQ37" s="176"/>
      <c r="MJR37" s="176"/>
      <c r="MJS37" s="176"/>
      <c r="MJT37" s="176"/>
      <c r="MJU37" s="176"/>
      <c r="MJV37" s="176"/>
      <c r="MJW37" s="176"/>
      <c r="MJX37" s="176"/>
      <c r="MJY37" s="176"/>
      <c r="MJZ37" s="176"/>
      <c r="MKA37" s="176"/>
      <c r="MKB37" s="176"/>
      <c r="MKC37" s="176"/>
      <c r="MKD37" s="176"/>
      <c r="MKE37" s="176"/>
      <c r="MKF37" s="176"/>
      <c r="MKG37" s="176"/>
      <c r="MKH37" s="176"/>
      <c r="MKI37" s="176"/>
      <c r="MKJ37" s="176"/>
      <c r="MKK37" s="176"/>
      <c r="MKL37" s="176"/>
      <c r="MKM37" s="176"/>
      <c r="MKN37" s="176"/>
      <c r="MKO37" s="176"/>
      <c r="MKP37" s="176"/>
      <c r="MKQ37" s="176"/>
      <c r="MKR37" s="176"/>
      <c r="MKS37" s="176"/>
      <c r="MKT37" s="176"/>
      <c r="MKU37" s="176"/>
      <c r="MKV37" s="176"/>
      <c r="MKW37" s="176"/>
      <c r="MKX37" s="176"/>
      <c r="MKY37" s="176"/>
      <c r="MKZ37" s="176"/>
      <c r="MLA37" s="176"/>
      <c r="MLB37" s="176"/>
      <c r="MLC37" s="176"/>
      <c r="MLD37" s="176"/>
      <c r="MLE37" s="176"/>
      <c r="MLF37" s="176"/>
      <c r="MLG37" s="176"/>
      <c r="MLH37" s="176"/>
      <c r="MLI37" s="176"/>
      <c r="MLJ37" s="176"/>
      <c r="MLK37" s="176"/>
      <c r="MLL37" s="176"/>
      <c r="MLM37" s="176"/>
      <c r="MLN37" s="176"/>
      <c r="MLO37" s="176"/>
      <c r="MLP37" s="176"/>
      <c r="MLQ37" s="176"/>
      <c r="MLR37" s="176"/>
      <c r="MLS37" s="176"/>
      <c r="MLT37" s="176"/>
      <c r="MLU37" s="176"/>
      <c r="MLV37" s="176"/>
      <c r="MLW37" s="176"/>
      <c r="MLX37" s="176"/>
      <c r="MLY37" s="176"/>
      <c r="MLZ37" s="176"/>
      <c r="MMA37" s="176"/>
      <c r="MMB37" s="176"/>
      <c r="MMC37" s="176"/>
      <c r="MMD37" s="176"/>
      <c r="MME37" s="176"/>
      <c r="MMF37" s="176"/>
      <c r="MMG37" s="176"/>
      <c r="MMH37" s="176"/>
      <c r="MMI37" s="176"/>
      <c r="MMJ37" s="176"/>
      <c r="MMK37" s="176"/>
      <c r="MML37" s="176"/>
      <c r="MMM37" s="176"/>
      <c r="MMN37" s="176"/>
      <c r="MMO37" s="176"/>
      <c r="MMP37" s="176"/>
      <c r="MMQ37" s="176"/>
      <c r="MMR37" s="176"/>
      <c r="MMS37" s="176"/>
      <c r="MMT37" s="176"/>
      <c r="MMU37" s="176"/>
      <c r="MMV37" s="176"/>
      <c r="MMW37" s="176"/>
      <c r="MMX37" s="176"/>
      <c r="MMY37" s="176"/>
      <c r="MMZ37" s="176"/>
      <c r="MNA37" s="176"/>
      <c r="MNB37" s="176"/>
      <c r="MNC37" s="176"/>
      <c r="MND37" s="176"/>
      <c r="MNE37" s="176"/>
      <c r="MNF37" s="176"/>
      <c r="MNG37" s="176"/>
      <c r="MNH37" s="176"/>
      <c r="MNI37" s="176"/>
      <c r="MNJ37" s="176"/>
      <c r="MNK37" s="176"/>
      <c r="MNL37" s="176"/>
      <c r="MNM37" s="176"/>
      <c r="MNN37" s="176"/>
      <c r="MNO37" s="176"/>
      <c r="MNP37" s="176"/>
      <c r="MNQ37" s="176"/>
      <c r="MNR37" s="176"/>
      <c r="MNS37" s="176"/>
      <c r="MNT37" s="176"/>
      <c r="MNU37" s="176"/>
      <c r="MNV37" s="176"/>
      <c r="MNW37" s="176"/>
      <c r="MNX37" s="176"/>
      <c r="MNY37" s="176"/>
      <c r="MNZ37" s="176"/>
      <c r="MOA37" s="176"/>
      <c r="MOB37" s="176"/>
      <c r="MOC37" s="176"/>
      <c r="MOD37" s="176"/>
      <c r="MOE37" s="176"/>
      <c r="MOF37" s="176"/>
      <c r="MOG37" s="176"/>
      <c r="MOH37" s="176"/>
      <c r="MOI37" s="176"/>
      <c r="MOJ37" s="176"/>
      <c r="MOK37" s="176"/>
      <c r="MOL37" s="176"/>
      <c r="MOM37" s="176"/>
      <c r="MON37" s="176"/>
      <c r="MOO37" s="176"/>
      <c r="MOP37" s="176"/>
      <c r="MOQ37" s="176"/>
      <c r="MOR37" s="176"/>
      <c r="MOS37" s="176"/>
      <c r="MOT37" s="176"/>
      <c r="MOU37" s="176"/>
      <c r="MOV37" s="176"/>
      <c r="MOW37" s="176"/>
      <c r="MOX37" s="176"/>
      <c r="MOY37" s="176"/>
      <c r="MOZ37" s="176"/>
      <c r="MPA37" s="176"/>
      <c r="MPB37" s="176"/>
      <c r="MPC37" s="176"/>
      <c r="MPD37" s="176"/>
      <c r="MPE37" s="176"/>
      <c r="MPF37" s="176"/>
      <c r="MPG37" s="176"/>
      <c r="MPH37" s="176"/>
      <c r="MPI37" s="176"/>
      <c r="MPJ37" s="176"/>
      <c r="MPK37" s="176"/>
      <c r="MPL37" s="176"/>
      <c r="MPM37" s="176"/>
      <c r="MPN37" s="176"/>
      <c r="MPO37" s="176"/>
      <c r="MPP37" s="176"/>
      <c r="MPQ37" s="176"/>
      <c r="MPR37" s="176"/>
      <c r="MPS37" s="176"/>
      <c r="MPT37" s="176"/>
      <c r="MPU37" s="176"/>
      <c r="MPV37" s="176"/>
      <c r="MPW37" s="176"/>
      <c r="MPX37" s="176"/>
      <c r="MPY37" s="176"/>
      <c r="MPZ37" s="176"/>
      <c r="MQA37" s="176"/>
      <c r="MQB37" s="176"/>
      <c r="MQC37" s="176"/>
      <c r="MQD37" s="176"/>
      <c r="MQE37" s="176"/>
      <c r="MQF37" s="176"/>
      <c r="MQG37" s="176"/>
      <c r="MQH37" s="176"/>
      <c r="MQI37" s="176"/>
      <c r="MQJ37" s="176"/>
      <c r="MQK37" s="176"/>
      <c r="MQL37" s="176"/>
      <c r="MQM37" s="176"/>
      <c r="MQN37" s="176"/>
      <c r="MQO37" s="176"/>
      <c r="MQP37" s="176"/>
      <c r="MQQ37" s="176"/>
      <c r="MQR37" s="176"/>
      <c r="MQS37" s="176"/>
      <c r="MQT37" s="176"/>
      <c r="MQU37" s="176"/>
      <c r="MQV37" s="176"/>
      <c r="MQW37" s="176"/>
      <c r="MQX37" s="176"/>
      <c r="MQY37" s="176"/>
      <c r="MQZ37" s="176"/>
      <c r="MRA37" s="176"/>
      <c r="MRB37" s="176"/>
      <c r="MRC37" s="176"/>
      <c r="MRD37" s="176"/>
      <c r="MRE37" s="176"/>
      <c r="MRF37" s="176"/>
      <c r="MRG37" s="176"/>
      <c r="MRH37" s="176"/>
      <c r="MRI37" s="176"/>
      <c r="MRJ37" s="176"/>
      <c r="MRK37" s="176"/>
      <c r="MRL37" s="176"/>
      <c r="MRM37" s="176"/>
      <c r="MRN37" s="176"/>
      <c r="MRO37" s="176"/>
      <c r="MRP37" s="176"/>
      <c r="MRQ37" s="176"/>
      <c r="MRR37" s="176"/>
      <c r="MRS37" s="176"/>
      <c r="MRT37" s="176"/>
      <c r="MRU37" s="176"/>
      <c r="MRV37" s="176"/>
      <c r="MRW37" s="176"/>
      <c r="MRX37" s="176"/>
      <c r="MRY37" s="176"/>
      <c r="MRZ37" s="176"/>
      <c r="MSA37" s="176"/>
      <c r="MSB37" s="176"/>
      <c r="MSC37" s="176"/>
      <c r="MSD37" s="176"/>
      <c r="MSE37" s="176"/>
      <c r="MSF37" s="176"/>
      <c r="MSG37" s="176"/>
      <c r="MSH37" s="176"/>
      <c r="MSI37" s="176"/>
      <c r="MSJ37" s="176"/>
      <c r="MSK37" s="176"/>
      <c r="MSL37" s="176"/>
      <c r="MSM37" s="176"/>
      <c r="MSN37" s="176"/>
      <c r="MSO37" s="176"/>
      <c r="MSP37" s="176"/>
      <c r="MSQ37" s="176"/>
      <c r="MSR37" s="176"/>
      <c r="MSS37" s="176"/>
      <c r="MST37" s="176"/>
      <c r="MSU37" s="176"/>
      <c r="MSV37" s="176"/>
      <c r="MSW37" s="176"/>
      <c r="MSX37" s="176"/>
      <c r="MSY37" s="176"/>
      <c r="MSZ37" s="176"/>
      <c r="MTA37" s="176"/>
      <c r="MTB37" s="176"/>
      <c r="MTC37" s="176"/>
      <c r="MTD37" s="176"/>
      <c r="MTE37" s="176"/>
      <c r="MTF37" s="176"/>
      <c r="MTG37" s="176"/>
      <c r="MTH37" s="176"/>
      <c r="MTI37" s="176"/>
      <c r="MTJ37" s="176"/>
      <c r="MTK37" s="176"/>
      <c r="MTL37" s="176"/>
      <c r="MTM37" s="176"/>
      <c r="MTN37" s="176"/>
      <c r="MTO37" s="176"/>
      <c r="MTP37" s="176"/>
      <c r="MTQ37" s="176"/>
      <c r="MTR37" s="176"/>
      <c r="MTS37" s="176"/>
      <c r="MTT37" s="176"/>
      <c r="MTU37" s="176"/>
      <c r="MTV37" s="176"/>
      <c r="MTW37" s="176"/>
      <c r="MTX37" s="176"/>
      <c r="MTY37" s="176"/>
      <c r="MTZ37" s="176"/>
      <c r="MUA37" s="176"/>
      <c r="MUB37" s="176"/>
      <c r="MUC37" s="176"/>
      <c r="MUD37" s="176"/>
      <c r="MUE37" s="176"/>
      <c r="MUF37" s="176"/>
      <c r="MUG37" s="176"/>
      <c r="MUH37" s="176"/>
      <c r="MUI37" s="176"/>
      <c r="MUJ37" s="176"/>
      <c r="MUK37" s="176"/>
      <c r="MUL37" s="176"/>
      <c r="MUM37" s="176"/>
      <c r="MUN37" s="176"/>
      <c r="MUO37" s="176"/>
      <c r="MUP37" s="176"/>
      <c r="MUQ37" s="176"/>
      <c r="MUR37" s="176"/>
      <c r="MUS37" s="176"/>
      <c r="MUT37" s="176"/>
      <c r="MUU37" s="176"/>
      <c r="MUV37" s="176"/>
      <c r="MUW37" s="176"/>
      <c r="MUX37" s="176"/>
      <c r="MUY37" s="176"/>
      <c r="MUZ37" s="176"/>
      <c r="MVA37" s="176"/>
      <c r="MVB37" s="176"/>
      <c r="MVC37" s="176"/>
      <c r="MVD37" s="176"/>
      <c r="MVE37" s="176"/>
      <c r="MVF37" s="176"/>
      <c r="MVG37" s="176"/>
      <c r="MVH37" s="176"/>
      <c r="MVI37" s="176"/>
      <c r="MVJ37" s="176"/>
      <c r="MVK37" s="176"/>
      <c r="MVL37" s="176"/>
      <c r="MVM37" s="176"/>
      <c r="MVN37" s="176"/>
      <c r="MVO37" s="176"/>
      <c r="MVP37" s="176"/>
      <c r="MVQ37" s="176"/>
      <c r="MVR37" s="176"/>
      <c r="MVS37" s="176"/>
      <c r="MVT37" s="176"/>
      <c r="MVU37" s="176"/>
      <c r="MVV37" s="176"/>
      <c r="MVW37" s="176"/>
      <c r="MVX37" s="176"/>
      <c r="MVY37" s="176"/>
      <c r="MVZ37" s="176"/>
      <c r="MWA37" s="176"/>
      <c r="MWB37" s="176"/>
      <c r="MWC37" s="176"/>
      <c r="MWD37" s="176"/>
      <c r="MWE37" s="176"/>
      <c r="MWF37" s="176"/>
      <c r="MWG37" s="176"/>
      <c r="MWH37" s="176"/>
      <c r="MWI37" s="176"/>
      <c r="MWJ37" s="176"/>
      <c r="MWK37" s="176"/>
      <c r="MWL37" s="176"/>
      <c r="MWM37" s="176"/>
      <c r="MWN37" s="176"/>
      <c r="MWO37" s="176"/>
      <c r="MWP37" s="176"/>
      <c r="MWQ37" s="176"/>
      <c r="MWR37" s="176"/>
      <c r="MWS37" s="176"/>
      <c r="MWT37" s="176"/>
      <c r="MWU37" s="176"/>
      <c r="MWV37" s="176"/>
      <c r="MWW37" s="176"/>
      <c r="MWX37" s="176"/>
      <c r="MWY37" s="176"/>
      <c r="MWZ37" s="176"/>
      <c r="MXA37" s="176"/>
      <c r="MXB37" s="176"/>
      <c r="MXC37" s="176"/>
      <c r="MXD37" s="176"/>
      <c r="MXE37" s="176"/>
      <c r="MXF37" s="176"/>
      <c r="MXG37" s="176"/>
      <c r="MXH37" s="176"/>
      <c r="MXI37" s="176"/>
      <c r="MXJ37" s="176"/>
      <c r="MXK37" s="176"/>
      <c r="MXL37" s="176"/>
      <c r="MXM37" s="176"/>
      <c r="MXN37" s="176"/>
      <c r="MXO37" s="176"/>
      <c r="MXP37" s="176"/>
      <c r="MXQ37" s="176"/>
      <c r="MXR37" s="176"/>
      <c r="MXS37" s="176"/>
      <c r="MXT37" s="176"/>
      <c r="MXU37" s="176"/>
      <c r="MXV37" s="176"/>
      <c r="MXW37" s="176"/>
      <c r="MXX37" s="176"/>
      <c r="MXY37" s="176"/>
      <c r="MXZ37" s="176"/>
      <c r="MYA37" s="176"/>
      <c r="MYB37" s="176"/>
      <c r="MYC37" s="176"/>
      <c r="MYD37" s="176"/>
      <c r="MYE37" s="176"/>
      <c r="MYF37" s="176"/>
      <c r="MYG37" s="176"/>
      <c r="MYH37" s="176"/>
      <c r="MYI37" s="176"/>
      <c r="MYJ37" s="176"/>
      <c r="MYK37" s="176"/>
      <c r="MYL37" s="176"/>
      <c r="MYM37" s="176"/>
      <c r="MYN37" s="176"/>
      <c r="MYO37" s="176"/>
      <c r="MYP37" s="176"/>
      <c r="MYQ37" s="176"/>
      <c r="MYR37" s="176"/>
      <c r="MYS37" s="176"/>
      <c r="MYT37" s="176"/>
      <c r="MYU37" s="176"/>
      <c r="MYV37" s="176"/>
      <c r="MYW37" s="176"/>
      <c r="MYX37" s="176"/>
      <c r="MYY37" s="176"/>
      <c r="MYZ37" s="176"/>
      <c r="MZA37" s="176"/>
      <c r="MZB37" s="176"/>
      <c r="MZC37" s="176"/>
      <c r="MZD37" s="176"/>
      <c r="MZE37" s="176"/>
      <c r="MZF37" s="176"/>
      <c r="MZG37" s="176"/>
      <c r="MZH37" s="176"/>
      <c r="MZI37" s="176"/>
      <c r="MZJ37" s="176"/>
      <c r="MZK37" s="176"/>
      <c r="MZL37" s="176"/>
      <c r="MZM37" s="176"/>
      <c r="MZN37" s="176"/>
      <c r="MZO37" s="176"/>
      <c r="MZP37" s="176"/>
      <c r="MZQ37" s="176"/>
      <c r="MZR37" s="176"/>
      <c r="MZS37" s="176"/>
      <c r="MZT37" s="176"/>
      <c r="MZU37" s="176"/>
      <c r="MZV37" s="176"/>
      <c r="MZW37" s="176"/>
      <c r="MZX37" s="176"/>
      <c r="MZY37" s="176"/>
      <c r="MZZ37" s="176"/>
      <c r="NAA37" s="176"/>
      <c r="NAB37" s="176"/>
      <c r="NAC37" s="176"/>
      <c r="NAD37" s="176"/>
      <c r="NAE37" s="176"/>
      <c r="NAF37" s="176"/>
      <c r="NAG37" s="176"/>
      <c r="NAH37" s="176"/>
      <c r="NAI37" s="176"/>
      <c r="NAJ37" s="176"/>
      <c r="NAK37" s="176"/>
      <c r="NAL37" s="176"/>
      <c r="NAM37" s="176"/>
      <c r="NAN37" s="176"/>
      <c r="NAO37" s="176"/>
      <c r="NAP37" s="176"/>
      <c r="NAQ37" s="176"/>
      <c r="NAR37" s="176"/>
      <c r="NAS37" s="176"/>
      <c r="NAT37" s="176"/>
      <c r="NAU37" s="176"/>
      <c r="NAV37" s="176"/>
      <c r="NAW37" s="176"/>
      <c r="NAX37" s="176"/>
      <c r="NAY37" s="176"/>
      <c r="NAZ37" s="176"/>
      <c r="NBA37" s="176"/>
      <c r="NBB37" s="176"/>
      <c r="NBC37" s="176"/>
      <c r="NBD37" s="176"/>
      <c r="NBE37" s="176"/>
      <c r="NBF37" s="176"/>
      <c r="NBG37" s="176"/>
      <c r="NBH37" s="176"/>
      <c r="NBI37" s="176"/>
      <c r="NBJ37" s="176"/>
      <c r="NBK37" s="176"/>
      <c r="NBL37" s="176"/>
      <c r="NBM37" s="176"/>
      <c r="NBN37" s="176"/>
      <c r="NBO37" s="176"/>
      <c r="NBP37" s="176"/>
      <c r="NBQ37" s="176"/>
      <c r="NBR37" s="176"/>
      <c r="NBS37" s="176"/>
      <c r="NBT37" s="176"/>
      <c r="NBU37" s="176"/>
      <c r="NBV37" s="176"/>
      <c r="NBW37" s="176"/>
      <c r="NBX37" s="176"/>
      <c r="NBY37" s="176"/>
      <c r="NBZ37" s="176"/>
      <c r="NCA37" s="176"/>
      <c r="NCB37" s="176"/>
      <c r="NCC37" s="176"/>
      <c r="NCD37" s="176"/>
      <c r="NCE37" s="176"/>
      <c r="NCF37" s="176"/>
      <c r="NCG37" s="176"/>
      <c r="NCH37" s="176"/>
      <c r="NCI37" s="176"/>
      <c r="NCJ37" s="176"/>
      <c r="NCK37" s="176"/>
      <c r="NCL37" s="176"/>
      <c r="NCM37" s="176"/>
      <c r="NCN37" s="176"/>
      <c r="NCO37" s="176"/>
      <c r="NCP37" s="176"/>
      <c r="NCQ37" s="176"/>
      <c r="NCR37" s="176"/>
      <c r="NCS37" s="176"/>
      <c r="NCT37" s="176"/>
      <c r="NCU37" s="176"/>
      <c r="NCV37" s="176"/>
      <c r="NCW37" s="176"/>
      <c r="NCX37" s="176"/>
      <c r="NCY37" s="176"/>
      <c r="NCZ37" s="176"/>
      <c r="NDA37" s="176"/>
      <c r="NDB37" s="176"/>
      <c r="NDC37" s="176"/>
      <c r="NDD37" s="176"/>
      <c r="NDE37" s="176"/>
      <c r="NDF37" s="176"/>
      <c r="NDG37" s="176"/>
      <c r="NDH37" s="176"/>
      <c r="NDI37" s="176"/>
      <c r="NDJ37" s="176"/>
      <c r="NDK37" s="176"/>
      <c r="NDL37" s="176"/>
      <c r="NDM37" s="176"/>
      <c r="NDN37" s="176"/>
      <c r="NDO37" s="176"/>
      <c r="NDP37" s="176"/>
      <c r="NDQ37" s="176"/>
      <c r="NDR37" s="176"/>
      <c r="NDS37" s="176"/>
      <c r="NDT37" s="176"/>
      <c r="NDU37" s="176"/>
      <c r="NDV37" s="176"/>
      <c r="NDW37" s="176"/>
      <c r="NDX37" s="176"/>
      <c r="NDY37" s="176"/>
      <c r="NDZ37" s="176"/>
      <c r="NEA37" s="176"/>
      <c r="NEB37" s="176"/>
      <c r="NEC37" s="176"/>
      <c r="NED37" s="176"/>
      <c r="NEE37" s="176"/>
      <c r="NEF37" s="176"/>
      <c r="NEG37" s="176"/>
      <c r="NEH37" s="176"/>
      <c r="NEI37" s="176"/>
      <c r="NEJ37" s="176"/>
      <c r="NEK37" s="176"/>
      <c r="NEL37" s="176"/>
      <c r="NEM37" s="176"/>
      <c r="NEN37" s="176"/>
      <c r="NEO37" s="176"/>
      <c r="NEP37" s="176"/>
      <c r="NEQ37" s="176"/>
      <c r="NER37" s="176"/>
      <c r="NES37" s="176"/>
      <c r="NET37" s="176"/>
      <c r="NEU37" s="176"/>
      <c r="NEV37" s="176"/>
      <c r="NEW37" s="176"/>
      <c r="NEX37" s="176"/>
      <c r="NEY37" s="176"/>
      <c r="NEZ37" s="176"/>
      <c r="NFA37" s="176"/>
      <c r="NFB37" s="176"/>
      <c r="NFC37" s="176"/>
      <c r="NFD37" s="176"/>
      <c r="NFE37" s="176"/>
      <c r="NFF37" s="176"/>
      <c r="NFG37" s="176"/>
      <c r="NFH37" s="176"/>
      <c r="NFI37" s="176"/>
      <c r="NFJ37" s="176"/>
      <c r="NFK37" s="176"/>
      <c r="NFL37" s="176"/>
      <c r="NFM37" s="176"/>
      <c r="NFN37" s="176"/>
      <c r="NFO37" s="176"/>
      <c r="NFP37" s="176"/>
      <c r="NFQ37" s="176"/>
      <c r="NFR37" s="176"/>
      <c r="NFS37" s="176"/>
      <c r="NFT37" s="176"/>
      <c r="NFU37" s="176"/>
      <c r="NFV37" s="176"/>
      <c r="NFW37" s="176"/>
      <c r="NFX37" s="176"/>
      <c r="NFY37" s="176"/>
      <c r="NFZ37" s="176"/>
      <c r="NGA37" s="176"/>
      <c r="NGB37" s="176"/>
      <c r="NGC37" s="176"/>
      <c r="NGD37" s="176"/>
      <c r="NGE37" s="176"/>
      <c r="NGF37" s="176"/>
      <c r="NGG37" s="176"/>
      <c r="NGH37" s="176"/>
      <c r="NGI37" s="176"/>
      <c r="NGJ37" s="176"/>
      <c r="NGK37" s="176"/>
      <c r="NGL37" s="176"/>
      <c r="NGM37" s="176"/>
      <c r="NGN37" s="176"/>
      <c r="NGO37" s="176"/>
      <c r="NGP37" s="176"/>
      <c r="NGQ37" s="176"/>
      <c r="NGR37" s="176"/>
      <c r="NGS37" s="176"/>
      <c r="NGT37" s="176"/>
      <c r="NGU37" s="176"/>
      <c r="NGV37" s="176"/>
      <c r="NGW37" s="176"/>
      <c r="NGX37" s="176"/>
      <c r="NGY37" s="176"/>
      <c r="NGZ37" s="176"/>
      <c r="NHA37" s="176"/>
      <c r="NHB37" s="176"/>
      <c r="NHC37" s="176"/>
      <c r="NHD37" s="176"/>
      <c r="NHE37" s="176"/>
      <c r="NHF37" s="176"/>
      <c r="NHG37" s="176"/>
      <c r="NHH37" s="176"/>
      <c r="NHI37" s="176"/>
      <c r="NHJ37" s="176"/>
      <c r="NHK37" s="176"/>
      <c r="NHL37" s="176"/>
      <c r="NHM37" s="176"/>
      <c r="NHN37" s="176"/>
      <c r="NHO37" s="176"/>
      <c r="NHP37" s="176"/>
      <c r="NHQ37" s="176"/>
      <c r="NHR37" s="176"/>
      <c r="NHS37" s="176"/>
      <c r="NHT37" s="176"/>
      <c r="NHU37" s="176"/>
      <c r="NHV37" s="176"/>
      <c r="NHW37" s="176"/>
      <c r="NHX37" s="176"/>
      <c r="NHY37" s="176"/>
      <c r="NHZ37" s="176"/>
      <c r="NIA37" s="176"/>
      <c r="NIB37" s="176"/>
      <c r="NIC37" s="176"/>
      <c r="NID37" s="176"/>
      <c r="NIE37" s="176"/>
      <c r="NIF37" s="176"/>
      <c r="NIG37" s="176"/>
      <c r="NIH37" s="176"/>
      <c r="NII37" s="176"/>
      <c r="NIJ37" s="176"/>
      <c r="NIK37" s="176"/>
      <c r="NIL37" s="176"/>
      <c r="NIM37" s="176"/>
      <c r="NIN37" s="176"/>
      <c r="NIO37" s="176"/>
      <c r="NIP37" s="176"/>
      <c r="NIQ37" s="176"/>
      <c r="NIR37" s="176"/>
      <c r="NIS37" s="176"/>
      <c r="NIT37" s="176"/>
      <c r="NIU37" s="176"/>
      <c r="NIV37" s="176"/>
      <c r="NIW37" s="176"/>
      <c r="NIX37" s="176"/>
      <c r="NIY37" s="176"/>
      <c r="NIZ37" s="176"/>
      <c r="NJA37" s="176"/>
      <c r="NJB37" s="176"/>
      <c r="NJC37" s="176"/>
      <c r="NJD37" s="176"/>
      <c r="NJE37" s="176"/>
      <c r="NJF37" s="176"/>
      <c r="NJG37" s="176"/>
      <c r="NJH37" s="176"/>
      <c r="NJI37" s="176"/>
      <c r="NJJ37" s="176"/>
      <c r="NJK37" s="176"/>
      <c r="NJL37" s="176"/>
      <c r="NJM37" s="176"/>
      <c r="NJN37" s="176"/>
      <c r="NJO37" s="176"/>
      <c r="NJP37" s="176"/>
      <c r="NJQ37" s="176"/>
      <c r="NJR37" s="176"/>
      <c r="NJS37" s="176"/>
      <c r="NJT37" s="176"/>
      <c r="NJU37" s="176"/>
      <c r="NJV37" s="176"/>
      <c r="NJW37" s="176"/>
      <c r="NJX37" s="176"/>
      <c r="NJY37" s="176"/>
      <c r="NJZ37" s="176"/>
      <c r="NKA37" s="176"/>
      <c r="NKB37" s="176"/>
      <c r="NKC37" s="176"/>
      <c r="NKD37" s="176"/>
      <c r="NKE37" s="176"/>
      <c r="NKF37" s="176"/>
      <c r="NKG37" s="176"/>
      <c r="NKH37" s="176"/>
      <c r="NKI37" s="176"/>
      <c r="NKJ37" s="176"/>
      <c r="NKK37" s="176"/>
      <c r="NKL37" s="176"/>
      <c r="NKM37" s="176"/>
      <c r="NKN37" s="176"/>
      <c r="NKO37" s="176"/>
      <c r="NKP37" s="176"/>
      <c r="NKQ37" s="176"/>
      <c r="NKR37" s="176"/>
      <c r="NKS37" s="176"/>
      <c r="NKT37" s="176"/>
      <c r="NKU37" s="176"/>
      <c r="NKV37" s="176"/>
      <c r="NKW37" s="176"/>
      <c r="NKX37" s="176"/>
      <c r="NKY37" s="176"/>
      <c r="NKZ37" s="176"/>
      <c r="NLA37" s="176"/>
      <c r="NLB37" s="176"/>
      <c r="NLC37" s="176"/>
      <c r="NLD37" s="176"/>
      <c r="NLE37" s="176"/>
      <c r="NLF37" s="176"/>
      <c r="NLG37" s="176"/>
      <c r="NLH37" s="176"/>
      <c r="NLI37" s="176"/>
      <c r="NLJ37" s="176"/>
      <c r="NLK37" s="176"/>
      <c r="NLL37" s="176"/>
      <c r="NLM37" s="176"/>
      <c r="NLN37" s="176"/>
      <c r="NLO37" s="176"/>
      <c r="NLP37" s="176"/>
      <c r="NLQ37" s="176"/>
      <c r="NLR37" s="176"/>
      <c r="NLS37" s="176"/>
      <c r="NLT37" s="176"/>
      <c r="NLU37" s="176"/>
      <c r="NLV37" s="176"/>
      <c r="NLW37" s="176"/>
      <c r="NLX37" s="176"/>
      <c r="NLY37" s="176"/>
      <c r="NLZ37" s="176"/>
      <c r="NMA37" s="176"/>
      <c r="NMB37" s="176"/>
      <c r="NMC37" s="176"/>
      <c r="NMD37" s="176"/>
      <c r="NME37" s="176"/>
      <c r="NMF37" s="176"/>
      <c r="NMG37" s="176"/>
      <c r="NMH37" s="176"/>
      <c r="NMI37" s="176"/>
      <c r="NMJ37" s="176"/>
      <c r="NMK37" s="176"/>
      <c r="NML37" s="176"/>
      <c r="NMM37" s="176"/>
      <c r="NMN37" s="176"/>
      <c r="NMO37" s="176"/>
      <c r="NMP37" s="176"/>
      <c r="NMQ37" s="176"/>
      <c r="NMR37" s="176"/>
      <c r="NMS37" s="176"/>
      <c r="NMT37" s="176"/>
      <c r="NMU37" s="176"/>
      <c r="NMV37" s="176"/>
      <c r="NMW37" s="176"/>
      <c r="NMX37" s="176"/>
      <c r="NMY37" s="176"/>
      <c r="NMZ37" s="176"/>
      <c r="NNA37" s="176"/>
      <c r="NNB37" s="176"/>
      <c r="NNC37" s="176"/>
      <c r="NND37" s="176"/>
      <c r="NNE37" s="176"/>
      <c r="NNF37" s="176"/>
      <c r="NNG37" s="176"/>
      <c r="NNH37" s="176"/>
      <c r="NNI37" s="176"/>
      <c r="NNJ37" s="176"/>
      <c r="NNK37" s="176"/>
      <c r="NNL37" s="176"/>
      <c r="NNM37" s="176"/>
      <c r="NNN37" s="176"/>
      <c r="NNO37" s="176"/>
      <c r="NNP37" s="176"/>
      <c r="NNQ37" s="176"/>
      <c r="NNR37" s="176"/>
      <c r="NNS37" s="176"/>
      <c r="NNT37" s="176"/>
      <c r="NNU37" s="176"/>
      <c r="NNV37" s="176"/>
      <c r="NNW37" s="176"/>
      <c r="NNX37" s="176"/>
      <c r="NNY37" s="176"/>
      <c r="NNZ37" s="176"/>
      <c r="NOA37" s="176"/>
      <c r="NOB37" s="176"/>
      <c r="NOC37" s="176"/>
      <c r="NOD37" s="176"/>
      <c r="NOE37" s="176"/>
      <c r="NOF37" s="176"/>
      <c r="NOG37" s="176"/>
      <c r="NOH37" s="176"/>
      <c r="NOI37" s="176"/>
      <c r="NOJ37" s="176"/>
      <c r="NOK37" s="176"/>
      <c r="NOL37" s="176"/>
      <c r="NOM37" s="176"/>
      <c r="NON37" s="176"/>
      <c r="NOO37" s="176"/>
      <c r="NOP37" s="176"/>
      <c r="NOQ37" s="176"/>
      <c r="NOR37" s="176"/>
      <c r="NOS37" s="176"/>
      <c r="NOT37" s="176"/>
      <c r="NOU37" s="176"/>
      <c r="NOV37" s="176"/>
      <c r="NOW37" s="176"/>
      <c r="NOX37" s="176"/>
      <c r="NOY37" s="176"/>
      <c r="NOZ37" s="176"/>
      <c r="NPA37" s="176"/>
      <c r="NPB37" s="176"/>
      <c r="NPC37" s="176"/>
      <c r="NPD37" s="176"/>
      <c r="NPE37" s="176"/>
      <c r="NPF37" s="176"/>
      <c r="NPG37" s="176"/>
      <c r="NPH37" s="176"/>
      <c r="NPI37" s="176"/>
      <c r="NPJ37" s="176"/>
      <c r="NPK37" s="176"/>
      <c r="NPL37" s="176"/>
      <c r="NPM37" s="176"/>
      <c r="NPN37" s="176"/>
      <c r="NPO37" s="176"/>
      <c r="NPP37" s="176"/>
      <c r="NPQ37" s="176"/>
      <c r="NPR37" s="176"/>
      <c r="NPS37" s="176"/>
      <c r="NPT37" s="176"/>
      <c r="NPU37" s="176"/>
      <c r="NPV37" s="176"/>
      <c r="NPW37" s="176"/>
      <c r="NPX37" s="176"/>
      <c r="NPY37" s="176"/>
      <c r="NPZ37" s="176"/>
      <c r="NQA37" s="176"/>
      <c r="NQB37" s="176"/>
      <c r="NQC37" s="176"/>
      <c r="NQD37" s="176"/>
      <c r="NQE37" s="176"/>
      <c r="NQF37" s="176"/>
      <c r="NQG37" s="176"/>
      <c r="NQH37" s="176"/>
      <c r="NQI37" s="176"/>
      <c r="NQJ37" s="176"/>
      <c r="NQK37" s="176"/>
      <c r="NQL37" s="176"/>
      <c r="NQM37" s="176"/>
      <c r="NQN37" s="176"/>
      <c r="NQO37" s="176"/>
      <c r="NQP37" s="176"/>
      <c r="NQQ37" s="176"/>
      <c r="NQR37" s="176"/>
      <c r="NQS37" s="176"/>
      <c r="NQT37" s="176"/>
      <c r="NQU37" s="176"/>
      <c r="NQV37" s="176"/>
      <c r="NQW37" s="176"/>
      <c r="NQX37" s="176"/>
      <c r="NQY37" s="176"/>
      <c r="NQZ37" s="176"/>
      <c r="NRA37" s="176"/>
      <c r="NRB37" s="176"/>
      <c r="NRC37" s="176"/>
      <c r="NRD37" s="176"/>
      <c r="NRE37" s="176"/>
      <c r="NRF37" s="176"/>
      <c r="NRG37" s="176"/>
      <c r="NRH37" s="176"/>
      <c r="NRI37" s="176"/>
      <c r="NRJ37" s="176"/>
      <c r="NRK37" s="176"/>
      <c r="NRL37" s="176"/>
      <c r="NRM37" s="176"/>
      <c r="NRN37" s="176"/>
      <c r="NRO37" s="176"/>
      <c r="NRP37" s="176"/>
      <c r="NRQ37" s="176"/>
      <c r="NRR37" s="176"/>
      <c r="NRS37" s="176"/>
      <c r="NRT37" s="176"/>
      <c r="NRU37" s="176"/>
      <c r="NRV37" s="176"/>
      <c r="NRW37" s="176"/>
      <c r="NRX37" s="176"/>
      <c r="NRY37" s="176"/>
      <c r="NRZ37" s="176"/>
      <c r="NSA37" s="176"/>
      <c r="NSB37" s="176"/>
      <c r="NSC37" s="176"/>
      <c r="NSD37" s="176"/>
      <c r="NSE37" s="176"/>
      <c r="NSF37" s="176"/>
      <c r="NSG37" s="176"/>
      <c r="NSH37" s="176"/>
      <c r="NSI37" s="176"/>
      <c r="NSJ37" s="176"/>
      <c r="NSK37" s="176"/>
      <c r="NSL37" s="176"/>
      <c r="NSM37" s="176"/>
      <c r="NSN37" s="176"/>
      <c r="NSO37" s="176"/>
      <c r="NSP37" s="176"/>
      <c r="NSQ37" s="176"/>
      <c r="NSR37" s="176"/>
      <c r="NSS37" s="176"/>
      <c r="NST37" s="176"/>
      <c r="NSU37" s="176"/>
      <c r="NSV37" s="176"/>
      <c r="NSW37" s="176"/>
      <c r="NSX37" s="176"/>
      <c r="NSY37" s="176"/>
      <c r="NSZ37" s="176"/>
      <c r="NTA37" s="176"/>
      <c r="NTB37" s="176"/>
      <c r="NTC37" s="176"/>
      <c r="NTD37" s="176"/>
      <c r="NTE37" s="176"/>
      <c r="NTF37" s="176"/>
      <c r="NTG37" s="176"/>
      <c r="NTH37" s="176"/>
      <c r="NTI37" s="176"/>
      <c r="NTJ37" s="176"/>
      <c r="NTK37" s="176"/>
      <c r="NTL37" s="176"/>
      <c r="NTM37" s="176"/>
      <c r="NTN37" s="176"/>
      <c r="NTO37" s="176"/>
      <c r="NTP37" s="176"/>
      <c r="NTQ37" s="176"/>
      <c r="NTR37" s="176"/>
      <c r="NTS37" s="176"/>
      <c r="NTT37" s="176"/>
      <c r="NTU37" s="176"/>
      <c r="NTV37" s="176"/>
      <c r="NTW37" s="176"/>
      <c r="NTX37" s="176"/>
      <c r="NTY37" s="176"/>
      <c r="NTZ37" s="176"/>
      <c r="NUA37" s="176"/>
      <c r="NUB37" s="176"/>
      <c r="NUC37" s="176"/>
      <c r="NUD37" s="176"/>
      <c r="NUE37" s="176"/>
      <c r="NUF37" s="176"/>
      <c r="NUG37" s="176"/>
      <c r="NUH37" s="176"/>
      <c r="NUI37" s="176"/>
      <c r="NUJ37" s="176"/>
      <c r="NUK37" s="176"/>
      <c r="NUL37" s="176"/>
      <c r="NUM37" s="176"/>
      <c r="NUN37" s="176"/>
      <c r="NUO37" s="176"/>
      <c r="NUP37" s="176"/>
      <c r="NUQ37" s="176"/>
      <c r="NUR37" s="176"/>
      <c r="NUS37" s="176"/>
      <c r="NUT37" s="176"/>
      <c r="NUU37" s="176"/>
      <c r="NUV37" s="176"/>
      <c r="NUW37" s="176"/>
      <c r="NUX37" s="176"/>
      <c r="NUY37" s="176"/>
      <c r="NUZ37" s="176"/>
      <c r="NVA37" s="176"/>
      <c r="NVB37" s="176"/>
      <c r="NVC37" s="176"/>
      <c r="NVD37" s="176"/>
      <c r="NVE37" s="176"/>
      <c r="NVF37" s="176"/>
      <c r="NVG37" s="176"/>
      <c r="NVH37" s="176"/>
      <c r="NVI37" s="176"/>
      <c r="NVJ37" s="176"/>
      <c r="NVK37" s="176"/>
      <c r="NVL37" s="176"/>
      <c r="NVM37" s="176"/>
      <c r="NVN37" s="176"/>
      <c r="NVO37" s="176"/>
      <c r="NVP37" s="176"/>
      <c r="NVQ37" s="176"/>
      <c r="NVR37" s="176"/>
      <c r="NVS37" s="176"/>
      <c r="NVT37" s="176"/>
      <c r="NVU37" s="176"/>
      <c r="NVV37" s="176"/>
      <c r="NVW37" s="176"/>
      <c r="NVX37" s="176"/>
      <c r="NVY37" s="176"/>
      <c r="NVZ37" s="176"/>
      <c r="NWA37" s="176"/>
      <c r="NWB37" s="176"/>
      <c r="NWC37" s="176"/>
      <c r="NWD37" s="176"/>
      <c r="NWE37" s="176"/>
      <c r="NWF37" s="176"/>
      <c r="NWG37" s="176"/>
      <c r="NWH37" s="176"/>
      <c r="NWI37" s="176"/>
      <c r="NWJ37" s="176"/>
      <c r="NWK37" s="176"/>
      <c r="NWL37" s="176"/>
      <c r="NWM37" s="176"/>
      <c r="NWN37" s="176"/>
      <c r="NWO37" s="176"/>
      <c r="NWP37" s="176"/>
      <c r="NWQ37" s="176"/>
      <c r="NWR37" s="176"/>
      <c r="NWS37" s="176"/>
      <c r="NWT37" s="176"/>
      <c r="NWU37" s="176"/>
      <c r="NWV37" s="176"/>
      <c r="NWW37" s="176"/>
      <c r="NWX37" s="176"/>
      <c r="NWY37" s="176"/>
      <c r="NWZ37" s="176"/>
      <c r="NXA37" s="176"/>
      <c r="NXB37" s="176"/>
      <c r="NXC37" s="176"/>
      <c r="NXD37" s="176"/>
      <c r="NXE37" s="176"/>
      <c r="NXF37" s="176"/>
      <c r="NXG37" s="176"/>
      <c r="NXH37" s="176"/>
      <c r="NXI37" s="176"/>
      <c r="NXJ37" s="176"/>
      <c r="NXK37" s="176"/>
      <c r="NXL37" s="176"/>
      <c r="NXM37" s="176"/>
      <c r="NXN37" s="176"/>
      <c r="NXO37" s="176"/>
      <c r="NXP37" s="176"/>
      <c r="NXQ37" s="176"/>
      <c r="NXR37" s="176"/>
      <c r="NXS37" s="176"/>
      <c r="NXT37" s="176"/>
      <c r="NXU37" s="176"/>
      <c r="NXV37" s="176"/>
      <c r="NXW37" s="176"/>
      <c r="NXX37" s="176"/>
      <c r="NXY37" s="176"/>
      <c r="NXZ37" s="176"/>
      <c r="NYA37" s="176"/>
      <c r="NYB37" s="176"/>
      <c r="NYC37" s="176"/>
      <c r="NYD37" s="176"/>
      <c r="NYE37" s="176"/>
      <c r="NYF37" s="176"/>
      <c r="NYG37" s="176"/>
      <c r="NYH37" s="176"/>
      <c r="NYI37" s="176"/>
      <c r="NYJ37" s="176"/>
      <c r="NYK37" s="176"/>
      <c r="NYL37" s="176"/>
      <c r="NYM37" s="176"/>
      <c r="NYN37" s="176"/>
      <c r="NYO37" s="176"/>
      <c r="NYP37" s="176"/>
      <c r="NYQ37" s="176"/>
      <c r="NYR37" s="176"/>
      <c r="NYS37" s="176"/>
      <c r="NYT37" s="176"/>
      <c r="NYU37" s="176"/>
      <c r="NYV37" s="176"/>
      <c r="NYW37" s="176"/>
      <c r="NYX37" s="176"/>
      <c r="NYY37" s="176"/>
      <c r="NYZ37" s="176"/>
      <c r="NZA37" s="176"/>
      <c r="NZB37" s="176"/>
      <c r="NZC37" s="176"/>
      <c r="NZD37" s="176"/>
      <c r="NZE37" s="176"/>
      <c r="NZF37" s="176"/>
      <c r="NZG37" s="176"/>
      <c r="NZH37" s="176"/>
      <c r="NZI37" s="176"/>
      <c r="NZJ37" s="176"/>
      <c r="NZK37" s="176"/>
      <c r="NZL37" s="176"/>
      <c r="NZM37" s="176"/>
      <c r="NZN37" s="176"/>
      <c r="NZO37" s="176"/>
      <c r="NZP37" s="176"/>
      <c r="NZQ37" s="176"/>
      <c r="NZR37" s="176"/>
      <c r="NZS37" s="176"/>
      <c r="NZT37" s="176"/>
      <c r="NZU37" s="176"/>
      <c r="NZV37" s="176"/>
      <c r="NZW37" s="176"/>
      <c r="NZX37" s="176"/>
      <c r="NZY37" s="176"/>
      <c r="NZZ37" s="176"/>
      <c r="OAA37" s="176"/>
      <c r="OAB37" s="176"/>
      <c r="OAC37" s="176"/>
      <c r="OAD37" s="176"/>
      <c r="OAE37" s="176"/>
      <c r="OAF37" s="176"/>
      <c r="OAG37" s="176"/>
      <c r="OAH37" s="176"/>
      <c r="OAI37" s="176"/>
      <c r="OAJ37" s="176"/>
      <c r="OAK37" s="176"/>
      <c r="OAL37" s="176"/>
      <c r="OAM37" s="176"/>
      <c r="OAN37" s="176"/>
      <c r="OAO37" s="176"/>
      <c r="OAP37" s="176"/>
      <c r="OAQ37" s="176"/>
      <c r="OAR37" s="176"/>
      <c r="OAS37" s="176"/>
      <c r="OAT37" s="176"/>
      <c r="OAU37" s="176"/>
      <c r="OAV37" s="176"/>
      <c r="OAW37" s="176"/>
      <c r="OAX37" s="176"/>
      <c r="OAY37" s="176"/>
      <c r="OAZ37" s="176"/>
      <c r="OBA37" s="176"/>
      <c r="OBB37" s="176"/>
      <c r="OBC37" s="176"/>
      <c r="OBD37" s="176"/>
      <c r="OBE37" s="176"/>
      <c r="OBF37" s="176"/>
      <c r="OBG37" s="176"/>
      <c r="OBH37" s="176"/>
      <c r="OBI37" s="176"/>
      <c r="OBJ37" s="176"/>
      <c r="OBK37" s="176"/>
      <c r="OBL37" s="176"/>
      <c r="OBM37" s="176"/>
      <c r="OBN37" s="176"/>
      <c r="OBO37" s="176"/>
      <c r="OBP37" s="176"/>
      <c r="OBQ37" s="176"/>
      <c r="OBR37" s="176"/>
      <c r="OBS37" s="176"/>
      <c r="OBT37" s="176"/>
      <c r="OBU37" s="176"/>
      <c r="OBV37" s="176"/>
      <c r="OBW37" s="176"/>
      <c r="OBX37" s="176"/>
      <c r="OBY37" s="176"/>
      <c r="OBZ37" s="176"/>
      <c r="OCA37" s="176"/>
      <c r="OCB37" s="176"/>
      <c r="OCC37" s="176"/>
      <c r="OCD37" s="176"/>
      <c r="OCE37" s="176"/>
      <c r="OCF37" s="176"/>
      <c r="OCG37" s="176"/>
      <c r="OCH37" s="176"/>
      <c r="OCI37" s="176"/>
      <c r="OCJ37" s="176"/>
      <c r="OCK37" s="176"/>
      <c r="OCL37" s="176"/>
      <c r="OCM37" s="176"/>
      <c r="OCN37" s="176"/>
      <c r="OCO37" s="176"/>
      <c r="OCP37" s="176"/>
      <c r="OCQ37" s="176"/>
      <c r="OCR37" s="176"/>
      <c r="OCS37" s="176"/>
      <c r="OCT37" s="176"/>
      <c r="OCU37" s="176"/>
      <c r="OCV37" s="176"/>
      <c r="OCW37" s="176"/>
      <c r="OCX37" s="176"/>
      <c r="OCY37" s="176"/>
      <c r="OCZ37" s="176"/>
      <c r="ODA37" s="176"/>
      <c r="ODB37" s="176"/>
      <c r="ODC37" s="176"/>
      <c r="ODD37" s="176"/>
      <c r="ODE37" s="176"/>
      <c r="ODF37" s="176"/>
      <c r="ODG37" s="176"/>
      <c r="ODH37" s="176"/>
      <c r="ODI37" s="176"/>
      <c r="ODJ37" s="176"/>
      <c r="ODK37" s="176"/>
      <c r="ODL37" s="176"/>
      <c r="ODM37" s="176"/>
      <c r="ODN37" s="176"/>
      <c r="ODO37" s="176"/>
      <c r="ODP37" s="176"/>
      <c r="ODQ37" s="176"/>
      <c r="ODR37" s="176"/>
      <c r="ODS37" s="176"/>
      <c r="ODT37" s="176"/>
      <c r="ODU37" s="176"/>
      <c r="ODV37" s="176"/>
      <c r="ODW37" s="176"/>
      <c r="ODX37" s="176"/>
      <c r="ODY37" s="176"/>
      <c r="ODZ37" s="176"/>
      <c r="OEA37" s="176"/>
      <c r="OEB37" s="176"/>
      <c r="OEC37" s="176"/>
      <c r="OED37" s="176"/>
      <c r="OEE37" s="176"/>
      <c r="OEF37" s="176"/>
      <c r="OEG37" s="176"/>
      <c r="OEH37" s="176"/>
      <c r="OEI37" s="176"/>
      <c r="OEJ37" s="176"/>
      <c r="OEK37" s="176"/>
      <c r="OEL37" s="176"/>
      <c r="OEM37" s="176"/>
      <c r="OEN37" s="176"/>
      <c r="OEO37" s="176"/>
      <c r="OEP37" s="176"/>
      <c r="OEQ37" s="176"/>
      <c r="OER37" s="176"/>
      <c r="OES37" s="176"/>
      <c r="OET37" s="176"/>
      <c r="OEU37" s="176"/>
      <c r="OEV37" s="176"/>
      <c r="OEW37" s="176"/>
      <c r="OEX37" s="176"/>
      <c r="OEY37" s="176"/>
      <c r="OEZ37" s="176"/>
      <c r="OFA37" s="176"/>
      <c r="OFB37" s="176"/>
      <c r="OFC37" s="176"/>
      <c r="OFD37" s="176"/>
      <c r="OFE37" s="176"/>
      <c r="OFF37" s="176"/>
      <c r="OFG37" s="176"/>
      <c r="OFH37" s="176"/>
      <c r="OFI37" s="176"/>
      <c r="OFJ37" s="176"/>
      <c r="OFK37" s="176"/>
      <c r="OFL37" s="176"/>
      <c r="OFM37" s="176"/>
      <c r="OFN37" s="176"/>
      <c r="OFO37" s="176"/>
      <c r="OFP37" s="176"/>
      <c r="OFQ37" s="176"/>
      <c r="OFR37" s="176"/>
      <c r="OFS37" s="176"/>
      <c r="OFT37" s="176"/>
      <c r="OFU37" s="176"/>
      <c r="OFV37" s="176"/>
      <c r="OFW37" s="176"/>
      <c r="OFX37" s="176"/>
      <c r="OFY37" s="176"/>
      <c r="OFZ37" s="176"/>
      <c r="OGA37" s="176"/>
      <c r="OGB37" s="176"/>
      <c r="OGC37" s="176"/>
      <c r="OGD37" s="176"/>
      <c r="OGE37" s="176"/>
      <c r="OGF37" s="176"/>
      <c r="OGG37" s="176"/>
      <c r="OGH37" s="176"/>
      <c r="OGI37" s="176"/>
      <c r="OGJ37" s="176"/>
      <c r="OGK37" s="176"/>
      <c r="OGL37" s="176"/>
      <c r="OGM37" s="176"/>
      <c r="OGN37" s="176"/>
      <c r="OGO37" s="176"/>
      <c r="OGP37" s="176"/>
      <c r="OGQ37" s="176"/>
      <c r="OGR37" s="176"/>
      <c r="OGS37" s="176"/>
      <c r="OGT37" s="176"/>
      <c r="OGU37" s="176"/>
      <c r="OGV37" s="176"/>
      <c r="OGW37" s="176"/>
      <c r="OGX37" s="176"/>
      <c r="OGY37" s="176"/>
      <c r="OGZ37" s="176"/>
      <c r="OHA37" s="176"/>
      <c r="OHB37" s="176"/>
      <c r="OHC37" s="176"/>
      <c r="OHD37" s="176"/>
      <c r="OHE37" s="176"/>
      <c r="OHF37" s="176"/>
      <c r="OHG37" s="176"/>
      <c r="OHH37" s="176"/>
      <c r="OHI37" s="176"/>
      <c r="OHJ37" s="176"/>
      <c r="OHK37" s="176"/>
      <c r="OHL37" s="176"/>
      <c r="OHM37" s="176"/>
      <c r="OHN37" s="176"/>
      <c r="OHO37" s="176"/>
      <c r="OHP37" s="176"/>
      <c r="OHQ37" s="176"/>
      <c r="OHR37" s="176"/>
      <c r="OHS37" s="176"/>
      <c r="OHT37" s="176"/>
      <c r="OHU37" s="176"/>
      <c r="OHV37" s="176"/>
      <c r="OHW37" s="176"/>
      <c r="OHX37" s="176"/>
      <c r="OHY37" s="176"/>
      <c r="OHZ37" s="176"/>
      <c r="OIA37" s="176"/>
      <c r="OIB37" s="176"/>
      <c r="OIC37" s="176"/>
      <c r="OID37" s="176"/>
      <c r="OIE37" s="176"/>
      <c r="OIF37" s="176"/>
      <c r="OIG37" s="176"/>
      <c r="OIH37" s="176"/>
      <c r="OII37" s="176"/>
      <c r="OIJ37" s="176"/>
      <c r="OIK37" s="176"/>
      <c r="OIL37" s="176"/>
      <c r="OIM37" s="176"/>
      <c r="OIN37" s="176"/>
      <c r="OIO37" s="176"/>
      <c r="OIP37" s="176"/>
      <c r="OIQ37" s="176"/>
      <c r="OIR37" s="176"/>
      <c r="OIS37" s="176"/>
      <c r="OIT37" s="176"/>
      <c r="OIU37" s="176"/>
      <c r="OIV37" s="176"/>
      <c r="OIW37" s="176"/>
      <c r="OIX37" s="176"/>
      <c r="OIY37" s="176"/>
      <c r="OIZ37" s="176"/>
      <c r="OJA37" s="176"/>
      <c r="OJB37" s="176"/>
      <c r="OJC37" s="176"/>
      <c r="OJD37" s="176"/>
      <c r="OJE37" s="176"/>
      <c r="OJF37" s="176"/>
      <c r="OJG37" s="176"/>
      <c r="OJH37" s="176"/>
      <c r="OJI37" s="176"/>
      <c r="OJJ37" s="176"/>
      <c r="OJK37" s="176"/>
      <c r="OJL37" s="176"/>
      <c r="OJM37" s="176"/>
      <c r="OJN37" s="176"/>
      <c r="OJO37" s="176"/>
      <c r="OJP37" s="176"/>
      <c r="OJQ37" s="176"/>
      <c r="OJR37" s="176"/>
      <c r="OJS37" s="176"/>
      <c r="OJT37" s="176"/>
      <c r="OJU37" s="176"/>
      <c r="OJV37" s="176"/>
      <c r="OJW37" s="176"/>
      <c r="OJX37" s="176"/>
      <c r="OJY37" s="176"/>
      <c r="OJZ37" s="176"/>
      <c r="OKA37" s="176"/>
      <c r="OKB37" s="176"/>
      <c r="OKC37" s="176"/>
      <c r="OKD37" s="176"/>
      <c r="OKE37" s="176"/>
      <c r="OKF37" s="176"/>
      <c r="OKG37" s="176"/>
      <c r="OKH37" s="176"/>
      <c r="OKI37" s="176"/>
      <c r="OKJ37" s="176"/>
      <c r="OKK37" s="176"/>
      <c r="OKL37" s="176"/>
      <c r="OKM37" s="176"/>
      <c r="OKN37" s="176"/>
      <c r="OKO37" s="176"/>
      <c r="OKP37" s="176"/>
      <c r="OKQ37" s="176"/>
      <c r="OKR37" s="176"/>
      <c r="OKS37" s="176"/>
      <c r="OKT37" s="176"/>
      <c r="OKU37" s="176"/>
      <c r="OKV37" s="176"/>
      <c r="OKW37" s="176"/>
      <c r="OKX37" s="176"/>
      <c r="OKY37" s="176"/>
      <c r="OKZ37" s="176"/>
      <c r="OLA37" s="176"/>
      <c r="OLB37" s="176"/>
      <c r="OLC37" s="176"/>
      <c r="OLD37" s="176"/>
      <c r="OLE37" s="176"/>
      <c r="OLF37" s="176"/>
      <c r="OLG37" s="176"/>
      <c r="OLH37" s="176"/>
      <c r="OLI37" s="176"/>
      <c r="OLJ37" s="176"/>
      <c r="OLK37" s="176"/>
      <c r="OLL37" s="176"/>
      <c r="OLM37" s="176"/>
      <c r="OLN37" s="176"/>
      <c r="OLO37" s="176"/>
      <c r="OLP37" s="176"/>
      <c r="OLQ37" s="176"/>
      <c r="OLR37" s="176"/>
      <c r="OLS37" s="176"/>
      <c r="OLT37" s="176"/>
      <c r="OLU37" s="176"/>
      <c r="OLV37" s="176"/>
      <c r="OLW37" s="176"/>
      <c r="OLX37" s="176"/>
      <c r="OLY37" s="176"/>
      <c r="OLZ37" s="176"/>
      <c r="OMA37" s="176"/>
      <c r="OMB37" s="176"/>
      <c r="OMC37" s="176"/>
      <c r="OMD37" s="176"/>
      <c r="OME37" s="176"/>
      <c r="OMF37" s="176"/>
      <c r="OMG37" s="176"/>
      <c r="OMH37" s="176"/>
      <c r="OMI37" s="176"/>
      <c r="OMJ37" s="176"/>
      <c r="OMK37" s="176"/>
      <c r="OML37" s="176"/>
      <c r="OMM37" s="176"/>
      <c r="OMN37" s="176"/>
      <c r="OMO37" s="176"/>
      <c r="OMP37" s="176"/>
      <c r="OMQ37" s="176"/>
      <c r="OMR37" s="176"/>
      <c r="OMS37" s="176"/>
      <c r="OMT37" s="176"/>
      <c r="OMU37" s="176"/>
      <c r="OMV37" s="176"/>
      <c r="OMW37" s="176"/>
      <c r="OMX37" s="176"/>
      <c r="OMY37" s="176"/>
      <c r="OMZ37" s="176"/>
      <c r="ONA37" s="176"/>
      <c r="ONB37" s="176"/>
      <c r="ONC37" s="176"/>
      <c r="OND37" s="176"/>
      <c r="ONE37" s="176"/>
      <c r="ONF37" s="176"/>
      <c r="ONG37" s="176"/>
      <c r="ONH37" s="176"/>
      <c r="ONI37" s="176"/>
      <c r="ONJ37" s="176"/>
      <c r="ONK37" s="176"/>
      <c r="ONL37" s="176"/>
      <c r="ONM37" s="176"/>
      <c r="ONN37" s="176"/>
      <c r="ONO37" s="176"/>
      <c r="ONP37" s="176"/>
      <c r="ONQ37" s="176"/>
      <c r="ONR37" s="176"/>
      <c r="ONS37" s="176"/>
      <c r="ONT37" s="176"/>
      <c r="ONU37" s="176"/>
      <c r="ONV37" s="176"/>
      <c r="ONW37" s="176"/>
      <c r="ONX37" s="176"/>
      <c r="ONY37" s="176"/>
      <c r="ONZ37" s="176"/>
      <c r="OOA37" s="176"/>
      <c r="OOB37" s="176"/>
      <c r="OOC37" s="176"/>
      <c r="OOD37" s="176"/>
      <c r="OOE37" s="176"/>
      <c r="OOF37" s="176"/>
      <c r="OOG37" s="176"/>
      <c r="OOH37" s="176"/>
      <c r="OOI37" s="176"/>
      <c r="OOJ37" s="176"/>
      <c r="OOK37" s="176"/>
      <c r="OOL37" s="176"/>
      <c r="OOM37" s="176"/>
      <c r="OON37" s="176"/>
      <c r="OOO37" s="176"/>
      <c r="OOP37" s="176"/>
      <c r="OOQ37" s="176"/>
      <c r="OOR37" s="176"/>
      <c r="OOS37" s="176"/>
      <c r="OOT37" s="176"/>
      <c r="OOU37" s="176"/>
      <c r="OOV37" s="176"/>
      <c r="OOW37" s="176"/>
      <c r="OOX37" s="176"/>
      <c r="OOY37" s="176"/>
      <c r="OOZ37" s="176"/>
      <c r="OPA37" s="176"/>
      <c r="OPB37" s="176"/>
      <c r="OPC37" s="176"/>
      <c r="OPD37" s="176"/>
      <c r="OPE37" s="176"/>
      <c r="OPF37" s="176"/>
      <c r="OPG37" s="176"/>
      <c r="OPH37" s="176"/>
      <c r="OPI37" s="176"/>
      <c r="OPJ37" s="176"/>
      <c r="OPK37" s="176"/>
      <c r="OPL37" s="176"/>
      <c r="OPM37" s="176"/>
      <c r="OPN37" s="176"/>
      <c r="OPO37" s="176"/>
      <c r="OPP37" s="176"/>
      <c r="OPQ37" s="176"/>
      <c r="OPR37" s="176"/>
      <c r="OPS37" s="176"/>
      <c r="OPT37" s="176"/>
      <c r="OPU37" s="176"/>
      <c r="OPV37" s="176"/>
      <c r="OPW37" s="176"/>
      <c r="OPX37" s="176"/>
      <c r="OPY37" s="176"/>
      <c r="OPZ37" s="176"/>
      <c r="OQA37" s="176"/>
      <c r="OQB37" s="176"/>
      <c r="OQC37" s="176"/>
      <c r="OQD37" s="176"/>
      <c r="OQE37" s="176"/>
      <c r="OQF37" s="176"/>
      <c r="OQG37" s="176"/>
      <c r="OQH37" s="176"/>
      <c r="OQI37" s="176"/>
      <c r="OQJ37" s="176"/>
      <c r="OQK37" s="176"/>
      <c r="OQL37" s="176"/>
      <c r="OQM37" s="176"/>
      <c r="OQN37" s="176"/>
      <c r="OQO37" s="176"/>
      <c r="OQP37" s="176"/>
      <c r="OQQ37" s="176"/>
      <c r="OQR37" s="176"/>
      <c r="OQS37" s="176"/>
      <c r="OQT37" s="176"/>
      <c r="OQU37" s="176"/>
      <c r="OQV37" s="176"/>
      <c r="OQW37" s="176"/>
      <c r="OQX37" s="176"/>
      <c r="OQY37" s="176"/>
      <c r="OQZ37" s="176"/>
      <c r="ORA37" s="176"/>
      <c r="ORB37" s="176"/>
      <c r="ORC37" s="176"/>
      <c r="ORD37" s="176"/>
      <c r="ORE37" s="176"/>
      <c r="ORF37" s="176"/>
      <c r="ORG37" s="176"/>
      <c r="ORH37" s="176"/>
      <c r="ORI37" s="176"/>
      <c r="ORJ37" s="176"/>
      <c r="ORK37" s="176"/>
      <c r="ORL37" s="176"/>
      <c r="ORM37" s="176"/>
      <c r="ORN37" s="176"/>
      <c r="ORO37" s="176"/>
      <c r="ORP37" s="176"/>
      <c r="ORQ37" s="176"/>
      <c r="ORR37" s="176"/>
      <c r="ORS37" s="176"/>
      <c r="ORT37" s="176"/>
      <c r="ORU37" s="176"/>
      <c r="ORV37" s="176"/>
      <c r="ORW37" s="176"/>
      <c r="ORX37" s="176"/>
      <c r="ORY37" s="176"/>
      <c r="ORZ37" s="176"/>
      <c r="OSA37" s="176"/>
      <c r="OSB37" s="176"/>
      <c r="OSC37" s="176"/>
      <c r="OSD37" s="176"/>
      <c r="OSE37" s="176"/>
      <c r="OSF37" s="176"/>
      <c r="OSG37" s="176"/>
      <c r="OSH37" s="176"/>
      <c r="OSI37" s="176"/>
      <c r="OSJ37" s="176"/>
      <c r="OSK37" s="176"/>
      <c r="OSL37" s="176"/>
      <c r="OSM37" s="176"/>
      <c r="OSN37" s="176"/>
      <c r="OSO37" s="176"/>
      <c r="OSP37" s="176"/>
      <c r="OSQ37" s="176"/>
      <c r="OSR37" s="176"/>
      <c r="OSS37" s="176"/>
      <c r="OST37" s="176"/>
      <c r="OSU37" s="176"/>
      <c r="OSV37" s="176"/>
      <c r="OSW37" s="176"/>
      <c r="OSX37" s="176"/>
      <c r="OSY37" s="176"/>
      <c r="OSZ37" s="176"/>
      <c r="OTA37" s="176"/>
      <c r="OTB37" s="176"/>
      <c r="OTC37" s="176"/>
      <c r="OTD37" s="176"/>
      <c r="OTE37" s="176"/>
      <c r="OTF37" s="176"/>
      <c r="OTG37" s="176"/>
      <c r="OTH37" s="176"/>
      <c r="OTI37" s="176"/>
      <c r="OTJ37" s="176"/>
      <c r="OTK37" s="176"/>
      <c r="OTL37" s="176"/>
      <c r="OTM37" s="176"/>
      <c r="OTN37" s="176"/>
      <c r="OTO37" s="176"/>
      <c r="OTP37" s="176"/>
      <c r="OTQ37" s="176"/>
      <c r="OTR37" s="176"/>
      <c r="OTS37" s="176"/>
      <c r="OTT37" s="176"/>
      <c r="OTU37" s="176"/>
      <c r="OTV37" s="176"/>
      <c r="OTW37" s="176"/>
      <c r="OTX37" s="176"/>
      <c r="OTY37" s="176"/>
      <c r="OTZ37" s="176"/>
      <c r="OUA37" s="176"/>
      <c r="OUB37" s="176"/>
      <c r="OUC37" s="176"/>
      <c r="OUD37" s="176"/>
      <c r="OUE37" s="176"/>
      <c r="OUF37" s="176"/>
      <c r="OUG37" s="176"/>
      <c r="OUH37" s="176"/>
      <c r="OUI37" s="176"/>
      <c r="OUJ37" s="176"/>
      <c r="OUK37" s="176"/>
      <c r="OUL37" s="176"/>
      <c r="OUM37" s="176"/>
      <c r="OUN37" s="176"/>
      <c r="OUO37" s="176"/>
      <c r="OUP37" s="176"/>
      <c r="OUQ37" s="176"/>
      <c r="OUR37" s="176"/>
      <c r="OUS37" s="176"/>
      <c r="OUT37" s="176"/>
      <c r="OUU37" s="176"/>
      <c r="OUV37" s="176"/>
      <c r="OUW37" s="176"/>
      <c r="OUX37" s="176"/>
      <c r="OUY37" s="176"/>
      <c r="OUZ37" s="176"/>
      <c r="OVA37" s="176"/>
      <c r="OVB37" s="176"/>
      <c r="OVC37" s="176"/>
      <c r="OVD37" s="176"/>
      <c r="OVE37" s="176"/>
      <c r="OVF37" s="176"/>
      <c r="OVG37" s="176"/>
      <c r="OVH37" s="176"/>
      <c r="OVI37" s="176"/>
      <c r="OVJ37" s="176"/>
      <c r="OVK37" s="176"/>
      <c r="OVL37" s="176"/>
      <c r="OVM37" s="176"/>
      <c r="OVN37" s="176"/>
      <c r="OVO37" s="176"/>
      <c r="OVP37" s="176"/>
      <c r="OVQ37" s="176"/>
      <c r="OVR37" s="176"/>
      <c r="OVS37" s="176"/>
      <c r="OVT37" s="176"/>
      <c r="OVU37" s="176"/>
      <c r="OVV37" s="176"/>
      <c r="OVW37" s="176"/>
      <c r="OVX37" s="176"/>
      <c r="OVY37" s="176"/>
      <c r="OVZ37" s="176"/>
      <c r="OWA37" s="176"/>
      <c r="OWB37" s="176"/>
      <c r="OWC37" s="176"/>
      <c r="OWD37" s="176"/>
      <c r="OWE37" s="176"/>
      <c r="OWF37" s="176"/>
      <c r="OWG37" s="176"/>
      <c r="OWH37" s="176"/>
      <c r="OWI37" s="176"/>
      <c r="OWJ37" s="176"/>
      <c r="OWK37" s="176"/>
      <c r="OWL37" s="176"/>
      <c r="OWM37" s="176"/>
      <c r="OWN37" s="176"/>
      <c r="OWO37" s="176"/>
      <c r="OWP37" s="176"/>
      <c r="OWQ37" s="176"/>
      <c r="OWR37" s="176"/>
      <c r="OWS37" s="176"/>
      <c r="OWT37" s="176"/>
      <c r="OWU37" s="176"/>
      <c r="OWV37" s="176"/>
      <c r="OWW37" s="176"/>
      <c r="OWX37" s="176"/>
      <c r="OWY37" s="176"/>
      <c r="OWZ37" s="176"/>
      <c r="OXA37" s="176"/>
      <c r="OXB37" s="176"/>
      <c r="OXC37" s="176"/>
      <c r="OXD37" s="176"/>
      <c r="OXE37" s="176"/>
      <c r="OXF37" s="176"/>
      <c r="OXG37" s="176"/>
      <c r="OXH37" s="176"/>
      <c r="OXI37" s="176"/>
      <c r="OXJ37" s="176"/>
      <c r="OXK37" s="176"/>
      <c r="OXL37" s="176"/>
      <c r="OXM37" s="176"/>
      <c r="OXN37" s="176"/>
      <c r="OXO37" s="176"/>
      <c r="OXP37" s="176"/>
      <c r="OXQ37" s="176"/>
      <c r="OXR37" s="176"/>
      <c r="OXS37" s="176"/>
      <c r="OXT37" s="176"/>
      <c r="OXU37" s="176"/>
      <c r="OXV37" s="176"/>
      <c r="OXW37" s="176"/>
      <c r="OXX37" s="176"/>
      <c r="OXY37" s="176"/>
      <c r="OXZ37" s="176"/>
      <c r="OYA37" s="176"/>
      <c r="OYB37" s="176"/>
      <c r="OYC37" s="176"/>
      <c r="OYD37" s="176"/>
      <c r="OYE37" s="176"/>
      <c r="OYF37" s="176"/>
      <c r="OYG37" s="176"/>
      <c r="OYH37" s="176"/>
      <c r="OYI37" s="176"/>
      <c r="OYJ37" s="176"/>
      <c r="OYK37" s="176"/>
      <c r="OYL37" s="176"/>
      <c r="OYM37" s="176"/>
      <c r="OYN37" s="176"/>
      <c r="OYO37" s="176"/>
      <c r="OYP37" s="176"/>
      <c r="OYQ37" s="176"/>
      <c r="OYR37" s="176"/>
      <c r="OYS37" s="176"/>
      <c r="OYT37" s="176"/>
      <c r="OYU37" s="176"/>
      <c r="OYV37" s="176"/>
      <c r="OYW37" s="176"/>
      <c r="OYX37" s="176"/>
      <c r="OYY37" s="176"/>
      <c r="OYZ37" s="176"/>
      <c r="OZA37" s="176"/>
      <c r="OZB37" s="176"/>
      <c r="OZC37" s="176"/>
      <c r="OZD37" s="176"/>
      <c r="OZE37" s="176"/>
      <c r="OZF37" s="176"/>
      <c r="OZG37" s="176"/>
      <c r="OZH37" s="176"/>
      <c r="OZI37" s="176"/>
      <c r="OZJ37" s="176"/>
      <c r="OZK37" s="176"/>
      <c r="OZL37" s="176"/>
      <c r="OZM37" s="176"/>
      <c r="OZN37" s="176"/>
      <c r="OZO37" s="176"/>
      <c r="OZP37" s="176"/>
      <c r="OZQ37" s="176"/>
      <c r="OZR37" s="176"/>
      <c r="OZS37" s="176"/>
      <c r="OZT37" s="176"/>
      <c r="OZU37" s="176"/>
      <c r="OZV37" s="176"/>
      <c r="OZW37" s="176"/>
      <c r="OZX37" s="176"/>
      <c r="OZY37" s="176"/>
      <c r="OZZ37" s="176"/>
      <c r="PAA37" s="176"/>
      <c r="PAB37" s="176"/>
      <c r="PAC37" s="176"/>
      <c r="PAD37" s="176"/>
      <c r="PAE37" s="176"/>
      <c r="PAF37" s="176"/>
      <c r="PAG37" s="176"/>
      <c r="PAH37" s="176"/>
      <c r="PAI37" s="176"/>
      <c r="PAJ37" s="176"/>
      <c r="PAK37" s="176"/>
      <c r="PAL37" s="176"/>
      <c r="PAM37" s="176"/>
      <c r="PAN37" s="176"/>
      <c r="PAO37" s="176"/>
      <c r="PAP37" s="176"/>
      <c r="PAQ37" s="176"/>
      <c r="PAR37" s="176"/>
      <c r="PAS37" s="176"/>
      <c r="PAT37" s="176"/>
      <c r="PAU37" s="176"/>
      <c r="PAV37" s="176"/>
      <c r="PAW37" s="176"/>
      <c r="PAX37" s="176"/>
      <c r="PAY37" s="176"/>
      <c r="PAZ37" s="176"/>
      <c r="PBA37" s="176"/>
      <c r="PBB37" s="176"/>
      <c r="PBC37" s="176"/>
      <c r="PBD37" s="176"/>
      <c r="PBE37" s="176"/>
      <c r="PBF37" s="176"/>
      <c r="PBG37" s="176"/>
      <c r="PBH37" s="176"/>
      <c r="PBI37" s="176"/>
      <c r="PBJ37" s="176"/>
      <c r="PBK37" s="176"/>
      <c r="PBL37" s="176"/>
      <c r="PBM37" s="176"/>
      <c r="PBN37" s="176"/>
      <c r="PBO37" s="176"/>
      <c r="PBP37" s="176"/>
      <c r="PBQ37" s="176"/>
      <c r="PBR37" s="176"/>
      <c r="PBS37" s="176"/>
      <c r="PBT37" s="176"/>
      <c r="PBU37" s="176"/>
      <c r="PBV37" s="176"/>
      <c r="PBW37" s="176"/>
      <c r="PBX37" s="176"/>
      <c r="PBY37" s="176"/>
      <c r="PBZ37" s="176"/>
      <c r="PCA37" s="176"/>
      <c r="PCB37" s="176"/>
      <c r="PCC37" s="176"/>
      <c r="PCD37" s="176"/>
      <c r="PCE37" s="176"/>
      <c r="PCF37" s="176"/>
      <c r="PCG37" s="176"/>
      <c r="PCH37" s="176"/>
      <c r="PCI37" s="176"/>
      <c r="PCJ37" s="176"/>
      <c r="PCK37" s="176"/>
      <c r="PCL37" s="176"/>
      <c r="PCM37" s="176"/>
      <c r="PCN37" s="176"/>
      <c r="PCO37" s="176"/>
      <c r="PCP37" s="176"/>
      <c r="PCQ37" s="176"/>
      <c r="PCR37" s="176"/>
      <c r="PCS37" s="176"/>
      <c r="PCT37" s="176"/>
      <c r="PCU37" s="176"/>
      <c r="PCV37" s="176"/>
      <c r="PCW37" s="176"/>
      <c r="PCX37" s="176"/>
      <c r="PCY37" s="176"/>
      <c r="PCZ37" s="176"/>
      <c r="PDA37" s="176"/>
      <c r="PDB37" s="176"/>
      <c r="PDC37" s="176"/>
      <c r="PDD37" s="176"/>
      <c r="PDE37" s="176"/>
      <c r="PDF37" s="176"/>
      <c r="PDG37" s="176"/>
      <c r="PDH37" s="176"/>
      <c r="PDI37" s="176"/>
      <c r="PDJ37" s="176"/>
      <c r="PDK37" s="176"/>
      <c r="PDL37" s="176"/>
      <c r="PDM37" s="176"/>
      <c r="PDN37" s="176"/>
      <c r="PDO37" s="176"/>
      <c r="PDP37" s="176"/>
      <c r="PDQ37" s="176"/>
      <c r="PDR37" s="176"/>
      <c r="PDS37" s="176"/>
      <c r="PDT37" s="176"/>
      <c r="PDU37" s="176"/>
      <c r="PDV37" s="176"/>
      <c r="PDW37" s="176"/>
      <c r="PDX37" s="176"/>
      <c r="PDY37" s="176"/>
      <c r="PDZ37" s="176"/>
      <c r="PEA37" s="176"/>
      <c r="PEB37" s="176"/>
      <c r="PEC37" s="176"/>
      <c r="PED37" s="176"/>
      <c r="PEE37" s="176"/>
      <c r="PEF37" s="176"/>
      <c r="PEG37" s="176"/>
      <c r="PEH37" s="176"/>
      <c r="PEI37" s="176"/>
      <c r="PEJ37" s="176"/>
      <c r="PEK37" s="176"/>
      <c r="PEL37" s="176"/>
      <c r="PEM37" s="176"/>
      <c r="PEN37" s="176"/>
      <c r="PEO37" s="176"/>
      <c r="PEP37" s="176"/>
      <c r="PEQ37" s="176"/>
      <c r="PER37" s="176"/>
      <c r="PES37" s="176"/>
      <c r="PET37" s="176"/>
      <c r="PEU37" s="176"/>
      <c r="PEV37" s="176"/>
      <c r="PEW37" s="176"/>
      <c r="PEX37" s="176"/>
      <c r="PEY37" s="176"/>
      <c r="PEZ37" s="176"/>
      <c r="PFA37" s="176"/>
      <c r="PFB37" s="176"/>
      <c r="PFC37" s="176"/>
      <c r="PFD37" s="176"/>
      <c r="PFE37" s="176"/>
      <c r="PFF37" s="176"/>
      <c r="PFG37" s="176"/>
      <c r="PFH37" s="176"/>
      <c r="PFI37" s="176"/>
      <c r="PFJ37" s="176"/>
      <c r="PFK37" s="176"/>
      <c r="PFL37" s="176"/>
      <c r="PFM37" s="176"/>
      <c r="PFN37" s="176"/>
      <c r="PFO37" s="176"/>
      <c r="PFP37" s="176"/>
      <c r="PFQ37" s="176"/>
      <c r="PFR37" s="176"/>
      <c r="PFS37" s="176"/>
      <c r="PFT37" s="176"/>
      <c r="PFU37" s="176"/>
      <c r="PFV37" s="176"/>
      <c r="PFW37" s="176"/>
      <c r="PFX37" s="176"/>
      <c r="PFY37" s="176"/>
      <c r="PFZ37" s="176"/>
      <c r="PGA37" s="176"/>
      <c r="PGB37" s="176"/>
      <c r="PGC37" s="176"/>
      <c r="PGD37" s="176"/>
      <c r="PGE37" s="176"/>
      <c r="PGF37" s="176"/>
      <c r="PGG37" s="176"/>
      <c r="PGH37" s="176"/>
      <c r="PGI37" s="176"/>
      <c r="PGJ37" s="176"/>
      <c r="PGK37" s="176"/>
      <c r="PGL37" s="176"/>
      <c r="PGM37" s="176"/>
      <c r="PGN37" s="176"/>
      <c r="PGO37" s="176"/>
      <c r="PGP37" s="176"/>
      <c r="PGQ37" s="176"/>
      <c r="PGR37" s="176"/>
      <c r="PGS37" s="176"/>
      <c r="PGT37" s="176"/>
      <c r="PGU37" s="176"/>
      <c r="PGV37" s="176"/>
      <c r="PGW37" s="176"/>
      <c r="PGX37" s="176"/>
      <c r="PGY37" s="176"/>
      <c r="PGZ37" s="176"/>
      <c r="PHA37" s="176"/>
      <c r="PHB37" s="176"/>
      <c r="PHC37" s="176"/>
      <c r="PHD37" s="176"/>
      <c r="PHE37" s="176"/>
      <c r="PHF37" s="176"/>
      <c r="PHG37" s="176"/>
      <c r="PHH37" s="176"/>
      <c r="PHI37" s="176"/>
      <c r="PHJ37" s="176"/>
      <c r="PHK37" s="176"/>
      <c r="PHL37" s="176"/>
      <c r="PHM37" s="176"/>
      <c r="PHN37" s="176"/>
      <c r="PHO37" s="176"/>
      <c r="PHP37" s="176"/>
      <c r="PHQ37" s="176"/>
      <c r="PHR37" s="176"/>
      <c r="PHS37" s="176"/>
      <c r="PHT37" s="176"/>
      <c r="PHU37" s="176"/>
      <c r="PHV37" s="176"/>
      <c r="PHW37" s="176"/>
      <c r="PHX37" s="176"/>
      <c r="PHY37" s="176"/>
      <c r="PHZ37" s="176"/>
      <c r="PIA37" s="176"/>
      <c r="PIB37" s="176"/>
      <c r="PIC37" s="176"/>
      <c r="PID37" s="176"/>
      <c r="PIE37" s="176"/>
      <c r="PIF37" s="176"/>
      <c r="PIG37" s="176"/>
      <c r="PIH37" s="176"/>
      <c r="PII37" s="176"/>
      <c r="PIJ37" s="176"/>
      <c r="PIK37" s="176"/>
      <c r="PIL37" s="176"/>
      <c r="PIM37" s="176"/>
      <c r="PIN37" s="176"/>
      <c r="PIO37" s="176"/>
      <c r="PIP37" s="176"/>
      <c r="PIQ37" s="176"/>
      <c r="PIR37" s="176"/>
      <c r="PIS37" s="176"/>
      <c r="PIT37" s="176"/>
      <c r="PIU37" s="176"/>
      <c r="PIV37" s="176"/>
      <c r="PIW37" s="176"/>
      <c r="PIX37" s="176"/>
      <c r="PIY37" s="176"/>
      <c r="PIZ37" s="176"/>
      <c r="PJA37" s="176"/>
      <c r="PJB37" s="176"/>
      <c r="PJC37" s="176"/>
      <c r="PJD37" s="176"/>
      <c r="PJE37" s="176"/>
      <c r="PJF37" s="176"/>
      <c r="PJG37" s="176"/>
      <c r="PJH37" s="176"/>
      <c r="PJI37" s="176"/>
      <c r="PJJ37" s="176"/>
      <c r="PJK37" s="176"/>
      <c r="PJL37" s="176"/>
      <c r="PJM37" s="176"/>
      <c r="PJN37" s="176"/>
      <c r="PJO37" s="176"/>
      <c r="PJP37" s="176"/>
      <c r="PJQ37" s="176"/>
      <c r="PJR37" s="176"/>
      <c r="PJS37" s="176"/>
      <c r="PJT37" s="176"/>
      <c r="PJU37" s="176"/>
      <c r="PJV37" s="176"/>
      <c r="PJW37" s="176"/>
      <c r="PJX37" s="176"/>
      <c r="PJY37" s="176"/>
      <c r="PJZ37" s="176"/>
      <c r="PKA37" s="176"/>
      <c r="PKB37" s="176"/>
      <c r="PKC37" s="176"/>
      <c r="PKD37" s="176"/>
      <c r="PKE37" s="176"/>
      <c r="PKF37" s="176"/>
      <c r="PKG37" s="176"/>
      <c r="PKH37" s="176"/>
      <c r="PKI37" s="176"/>
      <c r="PKJ37" s="176"/>
      <c r="PKK37" s="176"/>
      <c r="PKL37" s="176"/>
      <c r="PKM37" s="176"/>
      <c r="PKN37" s="176"/>
      <c r="PKO37" s="176"/>
      <c r="PKP37" s="176"/>
      <c r="PKQ37" s="176"/>
      <c r="PKR37" s="176"/>
      <c r="PKS37" s="176"/>
      <c r="PKT37" s="176"/>
      <c r="PKU37" s="176"/>
      <c r="PKV37" s="176"/>
      <c r="PKW37" s="176"/>
      <c r="PKX37" s="176"/>
      <c r="PKY37" s="176"/>
      <c r="PKZ37" s="176"/>
      <c r="PLA37" s="176"/>
      <c r="PLB37" s="176"/>
      <c r="PLC37" s="176"/>
      <c r="PLD37" s="176"/>
      <c r="PLE37" s="176"/>
      <c r="PLF37" s="176"/>
      <c r="PLG37" s="176"/>
      <c r="PLH37" s="176"/>
      <c r="PLI37" s="176"/>
      <c r="PLJ37" s="176"/>
      <c r="PLK37" s="176"/>
      <c r="PLL37" s="176"/>
      <c r="PLM37" s="176"/>
      <c r="PLN37" s="176"/>
      <c r="PLO37" s="176"/>
      <c r="PLP37" s="176"/>
      <c r="PLQ37" s="176"/>
      <c r="PLR37" s="176"/>
      <c r="PLS37" s="176"/>
      <c r="PLT37" s="176"/>
      <c r="PLU37" s="176"/>
      <c r="PLV37" s="176"/>
      <c r="PLW37" s="176"/>
      <c r="PLX37" s="176"/>
      <c r="PLY37" s="176"/>
      <c r="PLZ37" s="176"/>
      <c r="PMA37" s="176"/>
      <c r="PMB37" s="176"/>
      <c r="PMC37" s="176"/>
      <c r="PMD37" s="176"/>
      <c r="PME37" s="176"/>
      <c r="PMF37" s="176"/>
      <c r="PMG37" s="176"/>
      <c r="PMH37" s="176"/>
      <c r="PMI37" s="176"/>
      <c r="PMJ37" s="176"/>
      <c r="PMK37" s="176"/>
      <c r="PML37" s="176"/>
      <c r="PMM37" s="176"/>
      <c r="PMN37" s="176"/>
      <c r="PMO37" s="176"/>
      <c r="PMP37" s="176"/>
      <c r="PMQ37" s="176"/>
      <c r="PMR37" s="176"/>
      <c r="PMS37" s="176"/>
      <c r="PMT37" s="176"/>
      <c r="PMU37" s="176"/>
      <c r="PMV37" s="176"/>
      <c r="PMW37" s="176"/>
      <c r="PMX37" s="176"/>
      <c r="PMY37" s="176"/>
      <c r="PMZ37" s="176"/>
      <c r="PNA37" s="176"/>
      <c r="PNB37" s="176"/>
      <c r="PNC37" s="176"/>
      <c r="PND37" s="176"/>
      <c r="PNE37" s="176"/>
      <c r="PNF37" s="176"/>
      <c r="PNG37" s="176"/>
      <c r="PNH37" s="176"/>
      <c r="PNI37" s="176"/>
      <c r="PNJ37" s="176"/>
      <c r="PNK37" s="176"/>
      <c r="PNL37" s="176"/>
      <c r="PNM37" s="176"/>
      <c r="PNN37" s="176"/>
      <c r="PNO37" s="176"/>
      <c r="PNP37" s="176"/>
      <c r="PNQ37" s="176"/>
      <c r="PNR37" s="176"/>
      <c r="PNS37" s="176"/>
      <c r="PNT37" s="176"/>
      <c r="PNU37" s="176"/>
      <c r="PNV37" s="176"/>
      <c r="PNW37" s="176"/>
      <c r="PNX37" s="176"/>
      <c r="PNY37" s="176"/>
      <c r="PNZ37" s="176"/>
      <c r="POA37" s="176"/>
      <c r="POB37" s="176"/>
      <c r="POC37" s="176"/>
      <c r="POD37" s="176"/>
      <c r="POE37" s="176"/>
      <c r="POF37" s="176"/>
      <c r="POG37" s="176"/>
      <c r="POH37" s="176"/>
      <c r="POI37" s="176"/>
      <c r="POJ37" s="176"/>
      <c r="POK37" s="176"/>
      <c r="POL37" s="176"/>
      <c r="POM37" s="176"/>
      <c r="PON37" s="176"/>
      <c r="POO37" s="176"/>
      <c r="POP37" s="176"/>
      <c r="POQ37" s="176"/>
      <c r="POR37" s="176"/>
      <c r="POS37" s="176"/>
      <c r="POT37" s="176"/>
      <c r="POU37" s="176"/>
      <c r="POV37" s="176"/>
      <c r="POW37" s="176"/>
      <c r="POX37" s="176"/>
      <c r="POY37" s="176"/>
      <c r="POZ37" s="176"/>
      <c r="PPA37" s="176"/>
      <c r="PPB37" s="176"/>
      <c r="PPC37" s="176"/>
      <c r="PPD37" s="176"/>
      <c r="PPE37" s="176"/>
      <c r="PPF37" s="176"/>
      <c r="PPG37" s="176"/>
      <c r="PPH37" s="176"/>
      <c r="PPI37" s="176"/>
      <c r="PPJ37" s="176"/>
      <c r="PPK37" s="176"/>
      <c r="PPL37" s="176"/>
      <c r="PPM37" s="176"/>
      <c r="PPN37" s="176"/>
      <c r="PPO37" s="176"/>
      <c r="PPP37" s="176"/>
      <c r="PPQ37" s="176"/>
      <c r="PPR37" s="176"/>
      <c r="PPS37" s="176"/>
      <c r="PPT37" s="176"/>
      <c r="PPU37" s="176"/>
      <c r="PPV37" s="176"/>
      <c r="PPW37" s="176"/>
      <c r="PPX37" s="176"/>
      <c r="PPY37" s="176"/>
      <c r="PPZ37" s="176"/>
      <c r="PQA37" s="176"/>
      <c r="PQB37" s="176"/>
      <c r="PQC37" s="176"/>
      <c r="PQD37" s="176"/>
      <c r="PQE37" s="176"/>
      <c r="PQF37" s="176"/>
      <c r="PQG37" s="176"/>
      <c r="PQH37" s="176"/>
      <c r="PQI37" s="176"/>
      <c r="PQJ37" s="176"/>
      <c r="PQK37" s="176"/>
      <c r="PQL37" s="176"/>
      <c r="PQM37" s="176"/>
      <c r="PQN37" s="176"/>
      <c r="PQO37" s="176"/>
      <c r="PQP37" s="176"/>
      <c r="PQQ37" s="176"/>
      <c r="PQR37" s="176"/>
      <c r="PQS37" s="176"/>
      <c r="PQT37" s="176"/>
      <c r="PQU37" s="176"/>
      <c r="PQV37" s="176"/>
      <c r="PQW37" s="176"/>
      <c r="PQX37" s="176"/>
      <c r="PQY37" s="176"/>
      <c r="PQZ37" s="176"/>
      <c r="PRA37" s="176"/>
      <c r="PRB37" s="176"/>
      <c r="PRC37" s="176"/>
      <c r="PRD37" s="176"/>
      <c r="PRE37" s="176"/>
      <c r="PRF37" s="176"/>
      <c r="PRG37" s="176"/>
      <c r="PRH37" s="176"/>
      <c r="PRI37" s="176"/>
      <c r="PRJ37" s="176"/>
      <c r="PRK37" s="176"/>
      <c r="PRL37" s="176"/>
      <c r="PRM37" s="176"/>
      <c r="PRN37" s="176"/>
      <c r="PRO37" s="176"/>
      <c r="PRP37" s="176"/>
      <c r="PRQ37" s="176"/>
      <c r="PRR37" s="176"/>
      <c r="PRS37" s="176"/>
      <c r="PRT37" s="176"/>
      <c r="PRU37" s="176"/>
      <c r="PRV37" s="176"/>
      <c r="PRW37" s="176"/>
      <c r="PRX37" s="176"/>
      <c r="PRY37" s="176"/>
      <c r="PRZ37" s="176"/>
      <c r="PSA37" s="176"/>
      <c r="PSB37" s="176"/>
      <c r="PSC37" s="176"/>
      <c r="PSD37" s="176"/>
      <c r="PSE37" s="176"/>
      <c r="PSF37" s="176"/>
      <c r="PSG37" s="176"/>
      <c r="PSH37" s="176"/>
      <c r="PSI37" s="176"/>
      <c r="PSJ37" s="176"/>
      <c r="PSK37" s="176"/>
      <c r="PSL37" s="176"/>
      <c r="PSM37" s="176"/>
      <c r="PSN37" s="176"/>
      <c r="PSO37" s="176"/>
      <c r="PSP37" s="176"/>
      <c r="PSQ37" s="176"/>
      <c r="PSR37" s="176"/>
      <c r="PSS37" s="176"/>
      <c r="PST37" s="176"/>
      <c r="PSU37" s="176"/>
      <c r="PSV37" s="176"/>
      <c r="PSW37" s="176"/>
      <c r="PSX37" s="176"/>
      <c r="PSY37" s="176"/>
      <c r="PSZ37" s="176"/>
      <c r="PTA37" s="176"/>
      <c r="PTB37" s="176"/>
      <c r="PTC37" s="176"/>
      <c r="PTD37" s="176"/>
      <c r="PTE37" s="176"/>
      <c r="PTF37" s="176"/>
      <c r="PTG37" s="176"/>
      <c r="PTH37" s="176"/>
      <c r="PTI37" s="176"/>
      <c r="PTJ37" s="176"/>
      <c r="PTK37" s="176"/>
      <c r="PTL37" s="176"/>
      <c r="PTM37" s="176"/>
      <c r="PTN37" s="176"/>
      <c r="PTO37" s="176"/>
      <c r="PTP37" s="176"/>
      <c r="PTQ37" s="176"/>
      <c r="PTR37" s="176"/>
      <c r="PTS37" s="176"/>
      <c r="PTT37" s="176"/>
      <c r="PTU37" s="176"/>
      <c r="PTV37" s="176"/>
      <c r="PTW37" s="176"/>
      <c r="PTX37" s="176"/>
      <c r="PTY37" s="176"/>
      <c r="PTZ37" s="176"/>
      <c r="PUA37" s="176"/>
      <c r="PUB37" s="176"/>
      <c r="PUC37" s="176"/>
      <c r="PUD37" s="176"/>
      <c r="PUE37" s="176"/>
      <c r="PUF37" s="176"/>
      <c r="PUG37" s="176"/>
      <c r="PUH37" s="176"/>
      <c r="PUI37" s="176"/>
      <c r="PUJ37" s="176"/>
      <c r="PUK37" s="176"/>
      <c r="PUL37" s="176"/>
      <c r="PUM37" s="176"/>
      <c r="PUN37" s="176"/>
      <c r="PUO37" s="176"/>
      <c r="PUP37" s="176"/>
      <c r="PUQ37" s="176"/>
      <c r="PUR37" s="176"/>
      <c r="PUS37" s="176"/>
      <c r="PUT37" s="176"/>
      <c r="PUU37" s="176"/>
      <c r="PUV37" s="176"/>
      <c r="PUW37" s="176"/>
      <c r="PUX37" s="176"/>
      <c r="PUY37" s="176"/>
      <c r="PUZ37" s="176"/>
      <c r="PVA37" s="176"/>
      <c r="PVB37" s="176"/>
      <c r="PVC37" s="176"/>
      <c r="PVD37" s="176"/>
      <c r="PVE37" s="176"/>
      <c r="PVF37" s="176"/>
      <c r="PVG37" s="176"/>
      <c r="PVH37" s="176"/>
      <c r="PVI37" s="176"/>
      <c r="PVJ37" s="176"/>
      <c r="PVK37" s="176"/>
      <c r="PVL37" s="176"/>
      <c r="PVM37" s="176"/>
      <c r="PVN37" s="176"/>
      <c r="PVO37" s="176"/>
      <c r="PVP37" s="176"/>
      <c r="PVQ37" s="176"/>
      <c r="PVR37" s="176"/>
      <c r="PVS37" s="176"/>
      <c r="PVT37" s="176"/>
      <c r="PVU37" s="176"/>
      <c r="PVV37" s="176"/>
      <c r="PVW37" s="176"/>
      <c r="PVX37" s="176"/>
      <c r="PVY37" s="176"/>
      <c r="PVZ37" s="176"/>
      <c r="PWA37" s="176"/>
      <c r="PWB37" s="176"/>
      <c r="PWC37" s="176"/>
      <c r="PWD37" s="176"/>
      <c r="PWE37" s="176"/>
      <c r="PWF37" s="176"/>
      <c r="PWG37" s="176"/>
      <c r="PWH37" s="176"/>
      <c r="PWI37" s="176"/>
      <c r="PWJ37" s="176"/>
      <c r="PWK37" s="176"/>
      <c r="PWL37" s="176"/>
      <c r="PWM37" s="176"/>
      <c r="PWN37" s="176"/>
      <c r="PWO37" s="176"/>
      <c r="PWP37" s="176"/>
      <c r="PWQ37" s="176"/>
      <c r="PWR37" s="176"/>
      <c r="PWS37" s="176"/>
      <c r="PWT37" s="176"/>
      <c r="PWU37" s="176"/>
      <c r="PWV37" s="176"/>
      <c r="PWW37" s="176"/>
      <c r="PWX37" s="176"/>
      <c r="PWY37" s="176"/>
      <c r="PWZ37" s="176"/>
      <c r="PXA37" s="176"/>
      <c r="PXB37" s="176"/>
      <c r="PXC37" s="176"/>
      <c r="PXD37" s="176"/>
      <c r="PXE37" s="176"/>
      <c r="PXF37" s="176"/>
      <c r="PXG37" s="176"/>
      <c r="PXH37" s="176"/>
      <c r="PXI37" s="176"/>
      <c r="PXJ37" s="176"/>
      <c r="PXK37" s="176"/>
      <c r="PXL37" s="176"/>
      <c r="PXM37" s="176"/>
      <c r="PXN37" s="176"/>
      <c r="PXO37" s="176"/>
      <c r="PXP37" s="176"/>
      <c r="PXQ37" s="176"/>
      <c r="PXR37" s="176"/>
      <c r="PXS37" s="176"/>
      <c r="PXT37" s="176"/>
      <c r="PXU37" s="176"/>
      <c r="PXV37" s="176"/>
      <c r="PXW37" s="176"/>
      <c r="PXX37" s="176"/>
      <c r="PXY37" s="176"/>
      <c r="PXZ37" s="176"/>
      <c r="PYA37" s="176"/>
      <c r="PYB37" s="176"/>
      <c r="PYC37" s="176"/>
      <c r="PYD37" s="176"/>
      <c r="PYE37" s="176"/>
      <c r="PYF37" s="176"/>
      <c r="PYG37" s="176"/>
      <c r="PYH37" s="176"/>
      <c r="PYI37" s="176"/>
      <c r="PYJ37" s="176"/>
      <c r="PYK37" s="176"/>
      <c r="PYL37" s="176"/>
      <c r="PYM37" s="176"/>
      <c r="PYN37" s="176"/>
      <c r="PYO37" s="176"/>
      <c r="PYP37" s="176"/>
      <c r="PYQ37" s="176"/>
      <c r="PYR37" s="176"/>
      <c r="PYS37" s="176"/>
      <c r="PYT37" s="176"/>
      <c r="PYU37" s="176"/>
      <c r="PYV37" s="176"/>
      <c r="PYW37" s="176"/>
      <c r="PYX37" s="176"/>
      <c r="PYY37" s="176"/>
      <c r="PYZ37" s="176"/>
      <c r="PZA37" s="176"/>
      <c r="PZB37" s="176"/>
      <c r="PZC37" s="176"/>
      <c r="PZD37" s="176"/>
      <c r="PZE37" s="176"/>
      <c r="PZF37" s="176"/>
      <c r="PZG37" s="176"/>
      <c r="PZH37" s="176"/>
      <c r="PZI37" s="176"/>
      <c r="PZJ37" s="176"/>
      <c r="PZK37" s="176"/>
      <c r="PZL37" s="176"/>
      <c r="PZM37" s="176"/>
      <c r="PZN37" s="176"/>
      <c r="PZO37" s="176"/>
      <c r="PZP37" s="176"/>
      <c r="PZQ37" s="176"/>
      <c r="PZR37" s="176"/>
      <c r="PZS37" s="176"/>
      <c r="PZT37" s="176"/>
      <c r="PZU37" s="176"/>
      <c r="PZV37" s="176"/>
      <c r="PZW37" s="176"/>
      <c r="PZX37" s="176"/>
      <c r="PZY37" s="176"/>
      <c r="PZZ37" s="176"/>
      <c r="QAA37" s="176"/>
      <c r="QAB37" s="176"/>
      <c r="QAC37" s="176"/>
      <c r="QAD37" s="176"/>
      <c r="QAE37" s="176"/>
      <c r="QAF37" s="176"/>
      <c r="QAG37" s="176"/>
      <c r="QAH37" s="176"/>
      <c r="QAI37" s="176"/>
      <c r="QAJ37" s="176"/>
      <c r="QAK37" s="176"/>
      <c r="QAL37" s="176"/>
      <c r="QAM37" s="176"/>
      <c r="QAN37" s="176"/>
      <c r="QAO37" s="176"/>
      <c r="QAP37" s="176"/>
      <c r="QAQ37" s="176"/>
      <c r="QAR37" s="176"/>
      <c r="QAS37" s="176"/>
      <c r="QAT37" s="176"/>
      <c r="QAU37" s="176"/>
      <c r="QAV37" s="176"/>
      <c r="QAW37" s="176"/>
      <c r="QAX37" s="176"/>
      <c r="QAY37" s="176"/>
      <c r="QAZ37" s="176"/>
      <c r="QBA37" s="176"/>
      <c r="QBB37" s="176"/>
      <c r="QBC37" s="176"/>
      <c r="QBD37" s="176"/>
      <c r="QBE37" s="176"/>
      <c r="QBF37" s="176"/>
      <c r="QBG37" s="176"/>
      <c r="QBH37" s="176"/>
      <c r="QBI37" s="176"/>
      <c r="QBJ37" s="176"/>
      <c r="QBK37" s="176"/>
      <c r="QBL37" s="176"/>
      <c r="QBM37" s="176"/>
      <c r="QBN37" s="176"/>
      <c r="QBO37" s="176"/>
      <c r="QBP37" s="176"/>
      <c r="QBQ37" s="176"/>
      <c r="QBR37" s="176"/>
      <c r="QBS37" s="176"/>
      <c r="QBT37" s="176"/>
      <c r="QBU37" s="176"/>
      <c r="QBV37" s="176"/>
      <c r="QBW37" s="176"/>
      <c r="QBX37" s="176"/>
      <c r="QBY37" s="176"/>
      <c r="QBZ37" s="176"/>
      <c r="QCA37" s="176"/>
      <c r="QCB37" s="176"/>
      <c r="QCC37" s="176"/>
      <c r="QCD37" s="176"/>
      <c r="QCE37" s="176"/>
      <c r="QCF37" s="176"/>
      <c r="QCG37" s="176"/>
      <c r="QCH37" s="176"/>
      <c r="QCI37" s="176"/>
      <c r="QCJ37" s="176"/>
      <c r="QCK37" s="176"/>
      <c r="QCL37" s="176"/>
      <c r="QCM37" s="176"/>
      <c r="QCN37" s="176"/>
      <c r="QCO37" s="176"/>
      <c r="QCP37" s="176"/>
      <c r="QCQ37" s="176"/>
      <c r="QCR37" s="176"/>
      <c r="QCS37" s="176"/>
      <c r="QCT37" s="176"/>
      <c r="QCU37" s="176"/>
      <c r="QCV37" s="176"/>
      <c r="QCW37" s="176"/>
      <c r="QCX37" s="176"/>
      <c r="QCY37" s="176"/>
      <c r="QCZ37" s="176"/>
      <c r="QDA37" s="176"/>
      <c r="QDB37" s="176"/>
      <c r="QDC37" s="176"/>
      <c r="QDD37" s="176"/>
      <c r="QDE37" s="176"/>
      <c r="QDF37" s="176"/>
      <c r="QDG37" s="176"/>
      <c r="QDH37" s="176"/>
      <c r="QDI37" s="176"/>
      <c r="QDJ37" s="176"/>
      <c r="QDK37" s="176"/>
      <c r="QDL37" s="176"/>
      <c r="QDM37" s="176"/>
      <c r="QDN37" s="176"/>
      <c r="QDO37" s="176"/>
      <c r="QDP37" s="176"/>
      <c r="QDQ37" s="176"/>
      <c r="QDR37" s="176"/>
      <c r="QDS37" s="176"/>
      <c r="QDT37" s="176"/>
      <c r="QDU37" s="176"/>
      <c r="QDV37" s="176"/>
      <c r="QDW37" s="176"/>
      <c r="QDX37" s="176"/>
      <c r="QDY37" s="176"/>
      <c r="QDZ37" s="176"/>
      <c r="QEA37" s="176"/>
      <c r="QEB37" s="176"/>
      <c r="QEC37" s="176"/>
      <c r="QED37" s="176"/>
      <c r="QEE37" s="176"/>
      <c r="QEF37" s="176"/>
      <c r="QEG37" s="176"/>
      <c r="QEH37" s="176"/>
      <c r="QEI37" s="176"/>
      <c r="QEJ37" s="176"/>
      <c r="QEK37" s="176"/>
      <c r="QEL37" s="176"/>
      <c r="QEM37" s="176"/>
      <c r="QEN37" s="176"/>
      <c r="QEO37" s="176"/>
      <c r="QEP37" s="176"/>
      <c r="QEQ37" s="176"/>
      <c r="QER37" s="176"/>
      <c r="QES37" s="176"/>
      <c r="QET37" s="176"/>
      <c r="QEU37" s="176"/>
      <c r="QEV37" s="176"/>
      <c r="QEW37" s="176"/>
      <c r="QEX37" s="176"/>
      <c r="QEY37" s="176"/>
      <c r="QEZ37" s="176"/>
      <c r="QFA37" s="176"/>
      <c r="QFB37" s="176"/>
      <c r="QFC37" s="176"/>
      <c r="QFD37" s="176"/>
      <c r="QFE37" s="176"/>
      <c r="QFF37" s="176"/>
      <c r="QFG37" s="176"/>
      <c r="QFH37" s="176"/>
      <c r="QFI37" s="176"/>
      <c r="QFJ37" s="176"/>
      <c r="QFK37" s="176"/>
      <c r="QFL37" s="176"/>
      <c r="QFM37" s="176"/>
      <c r="QFN37" s="176"/>
      <c r="QFO37" s="176"/>
      <c r="QFP37" s="176"/>
      <c r="QFQ37" s="176"/>
      <c r="QFR37" s="176"/>
      <c r="QFS37" s="176"/>
      <c r="QFT37" s="176"/>
      <c r="QFU37" s="176"/>
      <c r="QFV37" s="176"/>
      <c r="QFW37" s="176"/>
      <c r="QFX37" s="176"/>
      <c r="QFY37" s="176"/>
      <c r="QFZ37" s="176"/>
      <c r="QGA37" s="176"/>
      <c r="QGB37" s="176"/>
      <c r="QGC37" s="176"/>
      <c r="QGD37" s="176"/>
      <c r="QGE37" s="176"/>
      <c r="QGF37" s="176"/>
      <c r="QGG37" s="176"/>
      <c r="QGH37" s="176"/>
      <c r="QGI37" s="176"/>
      <c r="QGJ37" s="176"/>
      <c r="QGK37" s="176"/>
      <c r="QGL37" s="176"/>
      <c r="QGM37" s="176"/>
      <c r="QGN37" s="176"/>
      <c r="QGO37" s="176"/>
      <c r="QGP37" s="176"/>
      <c r="QGQ37" s="176"/>
      <c r="QGR37" s="176"/>
      <c r="QGS37" s="176"/>
      <c r="QGT37" s="176"/>
      <c r="QGU37" s="176"/>
      <c r="QGV37" s="176"/>
      <c r="QGW37" s="176"/>
      <c r="QGX37" s="176"/>
      <c r="QGY37" s="176"/>
      <c r="QGZ37" s="176"/>
      <c r="QHA37" s="176"/>
      <c r="QHB37" s="176"/>
      <c r="QHC37" s="176"/>
      <c r="QHD37" s="176"/>
      <c r="QHE37" s="176"/>
      <c r="QHF37" s="176"/>
      <c r="QHG37" s="176"/>
      <c r="QHH37" s="176"/>
      <c r="QHI37" s="176"/>
      <c r="QHJ37" s="176"/>
      <c r="QHK37" s="176"/>
      <c r="QHL37" s="176"/>
      <c r="QHM37" s="176"/>
      <c r="QHN37" s="176"/>
      <c r="QHO37" s="176"/>
      <c r="QHP37" s="176"/>
      <c r="QHQ37" s="176"/>
      <c r="QHR37" s="176"/>
      <c r="QHS37" s="176"/>
      <c r="QHT37" s="176"/>
      <c r="QHU37" s="176"/>
      <c r="QHV37" s="176"/>
      <c r="QHW37" s="176"/>
      <c r="QHX37" s="176"/>
      <c r="QHY37" s="176"/>
      <c r="QHZ37" s="176"/>
      <c r="QIA37" s="176"/>
      <c r="QIB37" s="176"/>
      <c r="QIC37" s="176"/>
      <c r="QID37" s="176"/>
      <c r="QIE37" s="176"/>
      <c r="QIF37" s="176"/>
      <c r="QIG37" s="176"/>
      <c r="QIH37" s="176"/>
      <c r="QII37" s="176"/>
      <c r="QIJ37" s="176"/>
      <c r="QIK37" s="176"/>
      <c r="QIL37" s="176"/>
      <c r="QIM37" s="176"/>
      <c r="QIN37" s="176"/>
      <c r="QIO37" s="176"/>
      <c r="QIP37" s="176"/>
      <c r="QIQ37" s="176"/>
      <c r="QIR37" s="176"/>
      <c r="QIS37" s="176"/>
      <c r="QIT37" s="176"/>
      <c r="QIU37" s="176"/>
      <c r="QIV37" s="176"/>
      <c r="QIW37" s="176"/>
      <c r="QIX37" s="176"/>
      <c r="QIY37" s="176"/>
      <c r="QIZ37" s="176"/>
      <c r="QJA37" s="176"/>
      <c r="QJB37" s="176"/>
      <c r="QJC37" s="176"/>
      <c r="QJD37" s="176"/>
      <c r="QJE37" s="176"/>
      <c r="QJF37" s="176"/>
      <c r="QJG37" s="176"/>
      <c r="QJH37" s="176"/>
      <c r="QJI37" s="176"/>
      <c r="QJJ37" s="176"/>
      <c r="QJK37" s="176"/>
      <c r="QJL37" s="176"/>
      <c r="QJM37" s="176"/>
      <c r="QJN37" s="176"/>
      <c r="QJO37" s="176"/>
      <c r="QJP37" s="176"/>
      <c r="QJQ37" s="176"/>
      <c r="QJR37" s="176"/>
      <c r="QJS37" s="176"/>
      <c r="QJT37" s="176"/>
      <c r="QJU37" s="176"/>
      <c r="QJV37" s="176"/>
      <c r="QJW37" s="176"/>
      <c r="QJX37" s="176"/>
      <c r="QJY37" s="176"/>
      <c r="QJZ37" s="176"/>
      <c r="QKA37" s="176"/>
      <c r="QKB37" s="176"/>
      <c r="QKC37" s="176"/>
      <c r="QKD37" s="176"/>
      <c r="QKE37" s="176"/>
      <c r="QKF37" s="176"/>
      <c r="QKG37" s="176"/>
      <c r="QKH37" s="176"/>
      <c r="QKI37" s="176"/>
      <c r="QKJ37" s="176"/>
      <c r="QKK37" s="176"/>
      <c r="QKL37" s="176"/>
      <c r="QKM37" s="176"/>
      <c r="QKN37" s="176"/>
      <c r="QKO37" s="176"/>
      <c r="QKP37" s="176"/>
      <c r="QKQ37" s="176"/>
      <c r="QKR37" s="176"/>
      <c r="QKS37" s="176"/>
      <c r="QKT37" s="176"/>
      <c r="QKU37" s="176"/>
      <c r="QKV37" s="176"/>
      <c r="QKW37" s="176"/>
      <c r="QKX37" s="176"/>
      <c r="QKY37" s="176"/>
      <c r="QKZ37" s="176"/>
      <c r="QLA37" s="176"/>
      <c r="QLB37" s="176"/>
      <c r="QLC37" s="176"/>
      <c r="QLD37" s="176"/>
      <c r="QLE37" s="176"/>
      <c r="QLF37" s="176"/>
      <c r="QLG37" s="176"/>
      <c r="QLH37" s="176"/>
      <c r="QLI37" s="176"/>
      <c r="QLJ37" s="176"/>
      <c r="QLK37" s="176"/>
      <c r="QLL37" s="176"/>
      <c r="QLM37" s="176"/>
      <c r="QLN37" s="176"/>
      <c r="QLO37" s="176"/>
      <c r="QLP37" s="176"/>
      <c r="QLQ37" s="176"/>
      <c r="QLR37" s="176"/>
      <c r="QLS37" s="176"/>
      <c r="QLT37" s="176"/>
      <c r="QLU37" s="176"/>
      <c r="QLV37" s="176"/>
      <c r="QLW37" s="176"/>
      <c r="QLX37" s="176"/>
      <c r="QLY37" s="176"/>
      <c r="QLZ37" s="176"/>
      <c r="QMA37" s="176"/>
      <c r="QMB37" s="176"/>
      <c r="QMC37" s="176"/>
      <c r="QMD37" s="176"/>
      <c r="QME37" s="176"/>
      <c r="QMF37" s="176"/>
      <c r="QMG37" s="176"/>
      <c r="QMH37" s="176"/>
      <c r="QMI37" s="176"/>
      <c r="QMJ37" s="176"/>
      <c r="QMK37" s="176"/>
      <c r="QML37" s="176"/>
      <c r="QMM37" s="176"/>
      <c r="QMN37" s="176"/>
      <c r="QMO37" s="176"/>
      <c r="QMP37" s="176"/>
      <c r="QMQ37" s="176"/>
      <c r="QMR37" s="176"/>
      <c r="QMS37" s="176"/>
      <c r="QMT37" s="176"/>
      <c r="QMU37" s="176"/>
      <c r="QMV37" s="176"/>
      <c r="QMW37" s="176"/>
      <c r="QMX37" s="176"/>
      <c r="QMY37" s="176"/>
      <c r="QMZ37" s="176"/>
      <c r="QNA37" s="176"/>
      <c r="QNB37" s="176"/>
      <c r="QNC37" s="176"/>
      <c r="QND37" s="176"/>
      <c r="QNE37" s="176"/>
      <c r="QNF37" s="176"/>
      <c r="QNG37" s="176"/>
      <c r="QNH37" s="176"/>
      <c r="QNI37" s="176"/>
      <c r="QNJ37" s="176"/>
      <c r="QNK37" s="176"/>
      <c r="QNL37" s="176"/>
      <c r="QNM37" s="176"/>
      <c r="QNN37" s="176"/>
      <c r="QNO37" s="176"/>
      <c r="QNP37" s="176"/>
      <c r="QNQ37" s="176"/>
      <c r="QNR37" s="176"/>
      <c r="QNS37" s="176"/>
      <c r="QNT37" s="176"/>
      <c r="QNU37" s="176"/>
      <c r="QNV37" s="176"/>
      <c r="QNW37" s="176"/>
      <c r="QNX37" s="176"/>
      <c r="QNY37" s="176"/>
      <c r="QNZ37" s="176"/>
      <c r="QOA37" s="176"/>
      <c r="QOB37" s="176"/>
      <c r="QOC37" s="176"/>
      <c r="QOD37" s="176"/>
      <c r="QOE37" s="176"/>
      <c r="QOF37" s="176"/>
      <c r="QOG37" s="176"/>
      <c r="QOH37" s="176"/>
      <c r="QOI37" s="176"/>
      <c r="QOJ37" s="176"/>
      <c r="QOK37" s="176"/>
      <c r="QOL37" s="176"/>
      <c r="QOM37" s="176"/>
      <c r="QON37" s="176"/>
      <c r="QOO37" s="176"/>
      <c r="QOP37" s="176"/>
      <c r="QOQ37" s="176"/>
      <c r="QOR37" s="176"/>
      <c r="QOS37" s="176"/>
      <c r="QOT37" s="176"/>
      <c r="QOU37" s="176"/>
      <c r="QOV37" s="176"/>
      <c r="QOW37" s="176"/>
      <c r="QOX37" s="176"/>
      <c r="QOY37" s="176"/>
      <c r="QOZ37" s="176"/>
      <c r="QPA37" s="176"/>
      <c r="QPB37" s="176"/>
      <c r="QPC37" s="176"/>
      <c r="QPD37" s="176"/>
      <c r="QPE37" s="176"/>
      <c r="QPF37" s="176"/>
      <c r="QPG37" s="176"/>
      <c r="QPH37" s="176"/>
      <c r="QPI37" s="176"/>
      <c r="QPJ37" s="176"/>
      <c r="QPK37" s="176"/>
      <c r="QPL37" s="176"/>
      <c r="QPM37" s="176"/>
      <c r="QPN37" s="176"/>
      <c r="QPO37" s="176"/>
      <c r="QPP37" s="176"/>
      <c r="QPQ37" s="176"/>
      <c r="QPR37" s="176"/>
      <c r="QPS37" s="176"/>
      <c r="QPT37" s="176"/>
      <c r="QPU37" s="176"/>
      <c r="QPV37" s="176"/>
      <c r="QPW37" s="176"/>
      <c r="QPX37" s="176"/>
      <c r="QPY37" s="176"/>
      <c r="QPZ37" s="176"/>
      <c r="QQA37" s="176"/>
      <c r="QQB37" s="176"/>
      <c r="QQC37" s="176"/>
      <c r="QQD37" s="176"/>
      <c r="QQE37" s="176"/>
      <c r="QQF37" s="176"/>
      <c r="QQG37" s="176"/>
      <c r="QQH37" s="176"/>
      <c r="QQI37" s="176"/>
      <c r="QQJ37" s="176"/>
      <c r="QQK37" s="176"/>
      <c r="QQL37" s="176"/>
      <c r="QQM37" s="176"/>
      <c r="QQN37" s="176"/>
      <c r="QQO37" s="176"/>
      <c r="QQP37" s="176"/>
      <c r="QQQ37" s="176"/>
      <c r="QQR37" s="176"/>
      <c r="QQS37" s="176"/>
      <c r="QQT37" s="176"/>
      <c r="QQU37" s="176"/>
      <c r="QQV37" s="176"/>
      <c r="QQW37" s="176"/>
      <c r="QQX37" s="176"/>
      <c r="QQY37" s="176"/>
      <c r="QQZ37" s="176"/>
      <c r="QRA37" s="176"/>
      <c r="QRB37" s="176"/>
      <c r="QRC37" s="176"/>
      <c r="QRD37" s="176"/>
      <c r="QRE37" s="176"/>
      <c r="QRF37" s="176"/>
      <c r="QRG37" s="176"/>
      <c r="QRH37" s="176"/>
      <c r="QRI37" s="176"/>
      <c r="QRJ37" s="176"/>
      <c r="QRK37" s="176"/>
      <c r="QRL37" s="176"/>
      <c r="QRM37" s="176"/>
      <c r="QRN37" s="176"/>
      <c r="QRO37" s="176"/>
      <c r="QRP37" s="176"/>
      <c r="QRQ37" s="176"/>
      <c r="QRR37" s="176"/>
      <c r="QRS37" s="176"/>
      <c r="QRT37" s="176"/>
      <c r="QRU37" s="176"/>
      <c r="QRV37" s="176"/>
      <c r="QRW37" s="176"/>
      <c r="QRX37" s="176"/>
      <c r="QRY37" s="176"/>
      <c r="QRZ37" s="176"/>
      <c r="QSA37" s="176"/>
      <c r="QSB37" s="176"/>
      <c r="QSC37" s="176"/>
      <c r="QSD37" s="176"/>
      <c r="QSE37" s="176"/>
      <c r="QSF37" s="176"/>
      <c r="QSG37" s="176"/>
      <c r="QSH37" s="176"/>
      <c r="QSI37" s="176"/>
      <c r="QSJ37" s="176"/>
      <c r="QSK37" s="176"/>
      <c r="QSL37" s="176"/>
      <c r="QSM37" s="176"/>
      <c r="QSN37" s="176"/>
      <c r="QSO37" s="176"/>
      <c r="QSP37" s="176"/>
      <c r="QSQ37" s="176"/>
      <c r="QSR37" s="176"/>
      <c r="QSS37" s="176"/>
      <c r="QST37" s="176"/>
      <c r="QSU37" s="176"/>
      <c r="QSV37" s="176"/>
      <c r="QSW37" s="176"/>
      <c r="QSX37" s="176"/>
      <c r="QSY37" s="176"/>
      <c r="QSZ37" s="176"/>
      <c r="QTA37" s="176"/>
      <c r="QTB37" s="176"/>
      <c r="QTC37" s="176"/>
      <c r="QTD37" s="176"/>
      <c r="QTE37" s="176"/>
      <c r="QTF37" s="176"/>
      <c r="QTG37" s="176"/>
      <c r="QTH37" s="176"/>
      <c r="QTI37" s="176"/>
      <c r="QTJ37" s="176"/>
      <c r="QTK37" s="176"/>
      <c r="QTL37" s="176"/>
      <c r="QTM37" s="176"/>
      <c r="QTN37" s="176"/>
      <c r="QTO37" s="176"/>
      <c r="QTP37" s="176"/>
      <c r="QTQ37" s="176"/>
      <c r="QTR37" s="176"/>
      <c r="QTS37" s="176"/>
      <c r="QTT37" s="176"/>
      <c r="QTU37" s="176"/>
      <c r="QTV37" s="176"/>
      <c r="QTW37" s="176"/>
      <c r="QTX37" s="176"/>
      <c r="QTY37" s="176"/>
      <c r="QTZ37" s="176"/>
      <c r="QUA37" s="176"/>
      <c r="QUB37" s="176"/>
      <c r="QUC37" s="176"/>
      <c r="QUD37" s="176"/>
      <c r="QUE37" s="176"/>
      <c r="QUF37" s="176"/>
      <c r="QUG37" s="176"/>
      <c r="QUH37" s="176"/>
      <c r="QUI37" s="176"/>
      <c r="QUJ37" s="176"/>
      <c r="QUK37" s="176"/>
      <c r="QUL37" s="176"/>
      <c r="QUM37" s="176"/>
      <c r="QUN37" s="176"/>
      <c r="QUO37" s="176"/>
      <c r="QUP37" s="176"/>
      <c r="QUQ37" s="176"/>
      <c r="QUR37" s="176"/>
      <c r="QUS37" s="176"/>
      <c r="QUT37" s="176"/>
      <c r="QUU37" s="176"/>
      <c r="QUV37" s="176"/>
      <c r="QUW37" s="176"/>
      <c r="QUX37" s="176"/>
      <c r="QUY37" s="176"/>
      <c r="QUZ37" s="176"/>
      <c r="QVA37" s="176"/>
      <c r="QVB37" s="176"/>
      <c r="QVC37" s="176"/>
      <c r="QVD37" s="176"/>
      <c r="QVE37" s="176"/>
      <c r="QVF37" s="176"/>
      <c r="QVG37" s="176"/>
      <c r="QVH37" s="176"/>
      <c r="QVI37" s="176"/>
      <c r="QVJ37" s="176"/>
      <c r="QVK37" s="176"/>
      <c r="QVL37" s="176"/>
      <c r="QVM37" s="176"/>
      <c r="QVN37" s="176"/>
      <c r="QVO37" s="176"/>
      <c r="QVP37" s="176"/>
      <c r="QVQ37" s="176"/>
      <c r="QVR37" s="176"/>
      <c r="QVS37" s="176"/>
      <c r="QVT37" s="176"/>
      <c r="QVU37" s="176"/>
      <c r="QVV37" s="176"/>
      <c r="QVW37" s="176"/>
      <c r="QVX37" s="176"/>
      <c r="QVY37" s="176"/>
      <c r="QVZ37" s="176"/>
      <c r="QWA37" s="176"/>
      <c r="QWB37" s="176"/>
      <c r="QWC37" s="176"/>
      <c r="QWD37" s="176"/>
      <c r="QWE37" s="176"/>
      <c r="QWF37" s="176"/>
      <c r="QWG37" s="176"/>
      <c r="QWH37" s="176"/>
      <c r="QWI37" s="176"/>
      <c r="QWJ37" s="176"/>
      <c r="QWK37" s="176"/>
      <c r="QWL37" s="176"/>
      <c r="QWM37" s="176"/>
      <c r="QWN37" s="176"/>
      <c r="QWO37" s="176"/>
      <c r="QWP37" s="176"/>
      <c r="QWQ37" s="176"/>
      <c r="QWR37" s="176"/>
      <c r="QWS37" s="176"/>
      <c r="QWT37" s="176"/>
      <c r="QWU37" s="176"/>
      <c r="QWV37" s="176"/>
      <c r="QWW37" s="176"/>
      <c r="QWX37" s="176"/>
      <c r="QWY37" s="176"/>
      <c r="QWZ37" s="176"/>
      <c r="QXA37" s="176"/>
      <c r="QXB37" s="176"/>
      <c r="QXC37" s="176"/>
      <c r="QXD37" s="176"/>
      <c r="QXE37" s="176"/>
      <c r="QXF37" s="176"/>
      <c r="QXG37" s="176"/>
      <c r="QXH37" s="176"/>
      <c r="QXI37" s="176"/>
      <c r="QXJ37" s="176"/>
      <c r="QXK37" s="176"/>
      <c r="QXL37" s="176"/>
      <c r="QXM37" s="176"/>
      <c r="QXN37" s="176"/>
      <c r="QXO37" s="176"/>
      <c r="QXP37" s="176"/>
      <c r="QXQ37" s="176"/>
      <c r="QXR37" s="176"/>
      <c r="QXS37" s="176"/>
      <c r="QXT37" s="176"/>
      <c r="QXU37" s="176"/>
      <c r="QXV37" s="176"/>
      <c r="QXW37" s="176"/>
      <c r="QXX37" s="176"/>
      <c r="QXY37" s="176"/>
      <c r="QXZ37" s="176"/>
      <c r="QYA37" s="176"/>
      <c r="QYB37" s="176"/>
      <c r="QYC37" s="176"/>
      <c r="QYD37" s="176"/>
      <c r="QYE37" s="176"/>
      <c r="QYF37" s="176"/>
      <c r="QYG37" s="176"/>
      <c r="QYH37" s="176"/>
      <c r="QYI37" s="176"/>
      <c r="QYJ37" s="176"/>
      <c r="QYK37" s="176"/>
      <c r="QYL37" s="176"/>
      <c r="QYM37" s="176"/>
      <c r="QYN37" s="176"/>
      <c r="QYO37" s="176"/>
      <c r="QYP37" s="176"/>
      <c r="QYQ37" s="176"/>
      <c r="QYR37" s="176"/>
      <c r="QYS37" s="176"/>
      <c r="QYT37" s="176"/>
      <c r="QYU37" s="176"/>
      <c r="QYV37" s="176"/>
      <c r="QYW37" s="176"/>
      <c r="QYX37" s="176"/>
      <c r="QYY37" s="176"/>
      <c r="QYZ37" s="176"/>
      <c r="QZA37" s="176"/>
      <c r="QZB37" s="176"/>
      <c r="QZC37" s="176"/>
      <c r="QZD37" s="176"/>
      <c r="QZE37" s="176"/>
      <c r="QZF37" s="176"/>
      <c r="QZG37" s="176"/>
      <c r="QZH37" s="176"/>
      <c r="QZI37" s="176"/>
      <c r="QZJ37" s="176"/>
      <c r="QZK37" s="176"/>
      <c r="QZL37" s="176"/>
      <c r="QZM37" s="176"/>
      <c r="QZN37" s="176"/>
      <c r="QZO37" s="176"/>
      <c r="QZP37" s="176"/>
      <c r="QZQ37" s="176"/>
      <c r="QZR37" s="176"/>
      <c r="QZS37" s="176"/>
      <c r="QZT37" s="176"/>
      <c r="QZU37" s="176"/>
      <c r="QZV37" s="176"/>
      <c r="QZW37" s="176"/>
      <c r="QZX37" s="176"/>
      <c r="QZY37" s="176"/>
      <c r="QZZ37" s="176"/>
      <c r="RAA37" s="176"/>
      <c r="RAB37" s="176"/>
      <c r="RAC37" s="176"/>
      <c r="RAD37" s="176"/>
      <c r="RAE37" s="176"/>
      <c r="RAF37" s="176"/>
      <c r="RAG37" s="176"/>
      <c r="RAH37" s="176"/>
      <c r="RAI37" s="176"/>
      <c r="RAJ37" s="176"/>
      <c r="RAK37" s="176"/>
      <c r="RAL37" s="176"/>
      <c r="RAM37" s="176"/>
      <c r="RAN37" s="176"/>
      <c r="RAO37" s="176"/>
      <c r="RAP37" s="176"/>
      <c r="RAQ37" s="176"/>
      <c r="RAR37" s="176"/>
      <c r="RAS37" s="176"/>
      <c r="RAT37" s="176"/>
      <c r="RAU37" s="176"/>
      <c r="RAV37" s="176"/>
      <c r="RAW37" s="176"/>
      <c r="RAX37" s="176"/>
      <c r="RAY37" s="176"/>
      <c r="RAZ37" s="176"/>
      <c r="RBA37" s="176"/>
      <c r="RBB37" s="176"/>
      <c r="RBC37" s="176"/>
      <c r="RBD37" s="176"/>
      <c r="RBE37" s="176"/>
      <c r="RBF37" s="176"/>
      <c r="RBG37" s="176"/>
      <c r="RBH37" s="176"/>
      <c r="RBI37" s="176"/>
      <c r="RBJ37" s="176"/>
      <c r="RBK37" s="176"/>
      <c r="RBL37" s="176"/>
      <c r="RBM37" s="176"/>
      <c r="RBN37" s="176"/>
      <c r="RBO37" s="176"/>
      <c r="RBP37" s="176"/>
      <c r="RBQ37" s="176"/>
      <c r="RBR37" s="176"/>
      <c r="RBS37" s="176"/>
      <c r="RBT37" s="176"/>
      <c r="RBU37" s="176"/>
      <c r="RBV37" s="176"/>
      <c r="RBW37" s="176"/>
      <c r="RBX37" s="176"/>
      <c r="RBY37" s="176"/>
      <c r="RBZ37" s="176"/>
      <c r="RCA37" s="176"/>
      <c r="RCB37" s="176"/>
      <c r="RCC37" s="176"/>
      <c r="RCD37" s="176"/>
      <c r="RCE37" s="176"/>
      <c r="RCF37" s="176"/>
      <c r="RCG37" s="176"/>
      <c r="RCH37" s="176"/>
      <c r="RCI37" s="176"/>
      <c r="RCJ37" s="176"/>
      <c r="RCK37" s="176"/>
      <c r="RCL37" s="176"/>
      <c r="RCM37" s="176"/>
      <c r="RCN37" s="176"/>
      <c r="RCO37" s="176"/>
      <c r="RCP37" s="176"/>
      <c r="RCQ37" s="176"/>
      <c r="RCR37" s="176"/>
      <c r="RCS37" s="176"/>
      <c r="RCT37" s="176"/>
      <c r="RCU37" s="176"/>
      <c r="RCV37" s="176"/>
      <c r="RCW37" s="176"/>
      <c r="RCX37" s="176"/>
      <c r="RCY37" s="176"/>
      <c r="RCZ37" s="176"/>
      <c r="RDA37" s="176"/>
      <c r="RDB37" s="176"/>
      <c r="RDC37" s="176"/>
      <c r="RDD37" s="176"/>
      <c r="RDE37" s="176"/>
      <c r="RDF37" s="176"/>
      <c r="RDG37" s="176"/>
      <c r="RDH37" s="176"/>
      <c r="RDI37" s="176"/>
      <c r="RDJ37" s="176"/>
      <c r="RDK37" s="176"/>
      <c r="RDL37" s="176"/>
      <c r="RDM37" s="176"/>
      <c r="RDN37" s="176"/>
      <c r="RDO37" s="176"/>
      <c r="RDP37" s="176"/>
      <c r="RDQ37" s="176"/>
      <c r="RDR37" s="176"/>
      <c r="RDS37" s="176"/>
      <c r="RDT37" s="176"/>
      <c r="RDU37" s="176"/>
      <c r="RDV37" s="176"/>
      <c r="RDW37" s="176"/>
      <c r="RDX37" s="176"/>
      <c r="RDY37" s="176"/>
      <c r="RDZ37" s="176"/>
      <c r="REA37" s="176"/>
      <c r="REB37" s="176"/>
      <c r="REC37" s="176"/>
      <c r="RED37" s="176"/>
      <c r="REE37" s="176"/>
      <c r="REF37" s="176"/>
      <c r="REG37" s="176"/>
      <c r="REH37" s="176"/>
      <c r="REI37" s="176"/>
      <c r="REJ37" s="176"/>
      <c r="REK37" s="176"/>
      <c r="REL37" s="176"/>
      <c r="REM37" s="176"/>
      <c r="REN37" s="176"/>
      <c r="REO37" s="176"/>
      <c r="REP37" s="176"/>
      <c r="REQ37" s="176"/>
      <c r="RER37" s="176"/>
      <c r="RES37" s="176"/>
      <c r="RET37" s="176"/>
      <c r="REU37" s="176"/>
      <c r="REV37" s="176"/>
      <c r="REW37" s="176"/>
      <c r="REX37" s="176"/>
      <c r="REY37" s="176"/>
      <c r="REZ37" s="176"/>
      <c r="RFA37" s="176"/>
      <c r="RFB37" s="176"/>
      <c r="RFC37" s="176"/>
      <c r="RFD37" s="176"/>
      <c r="RFE37" s="176"/>
      <c r="RFF37" s="176"/>
      <c r="RFG37" s="176"/>
      <c r="RFH37" s="176"/>
      <c r="RFI37" s="176"/>
      <c r="RFJ37" s="176"/>
      <c r="RFK37" s="176"/>
      <c r="RFL37" s="176"/>
      <c r="RFM37" s="176"/>
      <c r="RFN37" s="176"/>
      <c r="RFO37" s="176"/>
      <c r="RFP37" s="176"/>
      <c r="RFQ37" s="176"/>
      <c r="RFR37" s="176"/>
      <c r="RFS37" s="176"/>
      <c r="RFT37" s="176"/>
      <c r="RFU37" s="176"/>
      <c r="RFV37" s="176"/>
      <c r="RFW37" s="176"/>
      <c r="RFX37" s="176"/>
      <c r="RFY37" s="176"/>
      <c r="RFZ37" s="176"/>
      <c r="RGA37" s="176"/>
      <c r="RGB37" s="176"/>
      <c r="RGC37" s="176"/>
      <c r="RGD37" s="176"/>
      <c r="RGE37" s="176"/>
      <c r="RGF37" s="176"/>
      <c r="RGG37" s="176"/>
      <c r="RGH37" s="176"/>
      <c r="RGI37" s="176"/>
      <c r="RGJ37" s="176"/>
      <c r="RGK37" s="176"/>
      <c r="RGL37" s="176"/>
      <c r="RGM37" s="176"/>
      <c r="RGN37" s="176"/>
      <c r="RGO37" s="176"/>
      <c r="RGP37" s="176"/>
      <c r="RGQ37" s="176"/>
      <c r="RGR37" s="176"/>
      <c r="RGS37" s="176"/>
      <c r="RGT37" s="176"/>
      <c r="RGU37" s="176"/>
      <c r="RGV37" s="176"/>
      <c r="RGW37" s="176"/>
      <c r="RGX37" s="176"/>
      <c r="RGY37" s="176"/>
      <c r="RGZ37" s="176"/>
      <c r="RHA37" s="176"/>
      <c r="RHB37" s="176"/>
      <c r="RHC37" s="176"/>
      <c r="RHD37" s="176"/>
      <c r="RHE37" s="176"/>
      <c r="RHF37" s="176"/>
      <c r="RHG37" s="176"/>
      <c r="RHH37" s="176"/>
      <c r="RHI37" s="176"/>
      <c r="RHJ37" s="176"/>
      <c r="RHK37" s="176"/>
      <c r="RHL37" s="176"/>
      <c r="RHM37" s="176"/>
      <c r="RHN37" s="176"/>
      <c r="RHO37" s="176"/>
      <c r="RHP37" s="176"/>
      <c r="RHQ37" s="176"/>
      <c r="RHR37" s="176"/>
      <c r="RHS37" s="176"/>
      <c r="RHT37" s="176"/>
      <c r="RHU37" s="176"/>
      <c r="RHV37" s="176"/>
      <c r="RHW37" s="176"/>
      <c r="RHX37" s="176"/>
      <c r="RHY37" s="176"/>
      <c r="RHZ37" s="176"/>
      <c r="RIA37" s="176"/>
      <c r="RIB37" s="176"/>
      <c r="RIC37" s="176"/>
      <c r="RID37" s="176"/>
      <c r="RIE37" s="176"/>
      <c r="RIF37" s="176"/>
      <c r="RIG37" s="176"/>
      <c r="RIH37" s="176"/>
      <c r="RII37" s="176"/>
      <c r="RIJ37" s="176"/>
      <c r="RIK37" s="176"/>
      <c r="RIL37" s="176"/>
      <c r="RIM37" s="176"/>
      <c r="RIN37" s="176"/>
      <c r="RIO37" s="176"/>
      <c r="RIP37" s="176"/>
      <c r="RIQ37" s="176"/>
      <c r="RIR37" s="176"/>
      <c r="RIS37" s="176"/>
      <c r="RIT37" s="176"/>
      <c r="RIU37" s="176"/>
      <c r="RIV37" s="176"/>
      <c r="RIW37" s="176"/>
      <c r="RIX37" s="176"/>
      <c r="RIY37" s="176"/>
      <c r="RIZ37" s="176"/>
      <c r="RJA37" s="176"/>
      <c r="RJB37" s="176"/>
      <c r="RJC37" s="176"/>
      <c r="RJD37" s="176"/>
      <c r="RJE37" s="176"/>
      <c r="RJF37" s="176"/>
      <c r="RJG37" s="176"/>
      <c r="RJH37" s="176"/>
      <c r="RJI37" s="176"/>
      <c r="RJJ37" s="176"/>
      <c r="RJK37" s="176"/>
      <c r="RJL37" s="176"/>
      <c r="RJM37" s="176"/>
      <c r="RJN37" s="176"/>
      <c r="RJO37" s="176"/>
      <c r="RJP37" s="176"/>
      <c r="RJQ37" s="176"/>
      <c r="RJR37" s="176"/>
      <c r="RJS37" s="176"/>
      <c r="RJT37" s="176"/>
      <c r="RJU37" s="176"/>
      <c r="RJV37" s="176"/>
      <c r="RJW37" s="176"/>
      <c r="RJX37" s="176"/>
      <c r="RJY37" s="176"/>
      <c r="RJZ37" s="176"/>
      <c r="RKA37" s="176"/>
      <c r="RKB37" s="176"/>
      <c r="RKC37" s="176"/>
      <c r="RKD37" s="176"/>
      <c r="RKE37" s="176"/>
      <c r="RKF37" s="176"/>
      <c r="RKG37" s="176"/>
      <c r="RKH37" s="176"/>
      <c r="RKI37" s="176"/>
      <c r="RKJ37" s="176"/>
      <c r="RKK37" s="176"/>
      <c r="RKL37" s="176"/>
      <c r="RKM37" s="176"/>
      <c r="RKN37" s="176"/>
      <c r="RKO37" s="176"/>
      <c r="RKP37" s="176"/>
      <c r="RKQ37" s="176"/>
      <c r="RKR37" s="176"/>
      <c r="RKS37" s="176"/>
      <c r="RKT37" s="176"/>
      <c r="RKU37" s="176"/>
      <c r="RKV37" s="176"/>
      <c r="RKW37" s="176"/>
      <c r="RKX37" s="176"/>
      <c r="RKY37" s="176"/>
      <c r="RKZ37" s="176"/>
      <c r="RLA37" s="176"/>
      <c r="RLB37" s="176"/>
      <c r="RLC37" s="176"/>
      <c r="RLD37" s="176"/>
      <c r="RLE37" s="176"/>
      <c r="RLF37" s="176"/>
      <c r="RLG37" s="176"/>
      <c r="RLH37" s="176"/>
      <c r="RLI37" s="176"/>
      <c r="RLJ37" s="176"/>
      <c r="RLK37" s="176"/>
      <c r="RLL37" s="176"/>
      <c r="RLM37" s="176"/>
      <c r="RLN37" s="176"/>
      <c r="RLO37" s="176"/>
      <c r="RLP37" s="176"/>
      <c r="RLQ37" s="176"/>
      <c r="RLR37" s="176"/>
      <c r="RLS37" s="176"/>
      <c r="RLT37" s="176"/>
      <c r="RLU37" s="176"/>
      <c r="RLV37" s="176"/>
      <c r="RLW37" s="176"/>
      <c r="RLX37" s="176"/>
      <c r="RLY37" s="176"/>
      <c r="RLZ37" s="176"/>
      <c r="RMA37" s="176"/>
      <c r="RMB37" s="176"/>
      <c r="RMC37" s="176"/>
      <c r="RMD37" s="176"/>
      <c r="RME37" s="176"/>
      <c r="RMF37" s="176"/>
      <c r="RMG37" s="176"/>
      <c r="RMH37" s="176"/>
      <c r="RMI37" s="176"/>
      <c r="RMJ37" s="176"/>
      <c r="RMK37" s="176"/>
      <c r="RML37" s="176"/>
      <c r="RMM37" s="176"/>
      <c r="RMN37" s="176"/>
      <c r="RMO37" s="176"/>
      <c r="RMP37" s="176"/>
      <c r="RMQ37" s="176"/>
      <c r="RMR37" s="176"/>
      <c r="RMS37" s="176"/>
      <c r="RMT37" s="176"/>
      <c r="RMU37" s="176"/>
      <c r="RMV37" s="176"/>
      <c r="RMW37" s="176"/>
      <c r="RMX37" s="176"/>
      <c r="RMY37" s="176"/>
      <c r="RMZ37" s="176"/>
      <c r="RNA37" s="176"/>
      <c r="RNB37" s="176"/>
      <c r="RNC37" s="176"/>
      <c r="RND37" s="176"/>
      <c r="RNE37" s="176"/>
      <c r="RNF37" s="176"/>
      <c r="RNG37" s="176"/>
      <c r="RNH37" s="176"/>
      <c r="RNI37" s="176"/>
      <c r="RNJ37" s="176"/>
      <c r="RNK37" s="176"/>
      <c r="RNL37" s="176"/>
      <c r="RNM37" s="176"/>
      <c r="RNN37" s="176"/>
      <c r="RNO37" s="176"/>
      <c r="RNP37" s="176"/>
      <c r="RNQ37" s="176"/>
      <c r="RNR37" s="176"/>
      <c r="RNS37" s="176"/>
      <c r="RNT37" s="176"/>
      <c r="RNU37" s="176"/>
      <c r="RNV37" s="176"/>
      <c r="RNW37" s="176"/>
      <c r="RNX37" s="176"/>
      <c r="RNY37" s="176"/>
      <c r="RNZ37" s="176"/>
      <c r="ROA37" s="176"/>
      <c r="ROB37" s="176"/>
      <c r="ROC37" s="176"/>
      <c r="ROD37" s="176"/>
      <c r="ROE37" s="176"/>
      <c r="ROF37" s="176"/>
      <c r="ROG37" s="176"/>
      <c r="ROH37" s="176"/>
      <c r="ROI37" s="176"/>
      <c r="ROJ37" s="176"/>
      <c r="ROK37" s="176"/>
      <c r="ROL37" s="176"/>
      <c r="ROM37" s="176"/>
      <c r="RON37" s="176"/>
      <c r="ROO37" s="176"/>
      <c r="ROP37" s="176"/>
      <c r="ROQ37" s="176"/>
      <c r="ROR37" s="176"/>
      <c r="ROS37" s="176"/>
      <c r="ROT37" s="176"/>
      <c r="ROU37" s="176"/>
      <c r="ROV37" s="176"/>
      <c r="ROW37" s="176"/>
      <c r="ROX37" s="176"/>
      <c r="ROY37" s="176"/>
      <c r="ROZ37" s="176"/>
      <c r="RPA37" s="176"/>
      <c r="RPB37" s="176"/>
      <c r="RPC37" s="176"/>
      <c r="RPD37" s="176"/>
      <c r="RPE37" s="176"/>
      <c r="RPF37" s="176"/>
      <c r="RPG37" s="176"/>
      <c r="RPH37" s="176"/>
      <c r="RPI37" s="176"/>
      <c r="RPJ37" s="176"/>
      <c r="RPK37" s="176"/>
      <c r="RPL37" s="176"/>
      <c r="RPM37" s="176"/>
      <c r="RPN37" s="176"/>
      <c r="RPO37" s="176"/>
      <c r="RPP37" s="176"/>
      <c r="RPQ37" s="176"/>
      <c r="RPR37" s="176"/>
      <c r="RPS37" s="176"/>
      <c r="RPT37" s="176"/>
      <c r="RPU37" s="176"/>
      <c r="RPV37" s="176"/>
      <c r="RPW37" s="176"/>
      <c r="RPX37" s="176"/>
      <c r="RPY37" s="176"/>
      <c r="RPZ37" s="176"/>
      <c r="RQA37" s="176"/>
      <c r="RQB37" s="176"/>
      <c r="RQC37" s="176"/>
      <c r="RQD37" s="176"/>
      <c r="RQE37" s="176"/>
      <c r="RQF37" s="176"/>
      <c r="RQG37" s="176"/>
      <c r="RQH37" s="176"/>
      <c r="RQI37" s="176"/>
      <c r="RQJ37" s="176"/>
      <c r="RQK37" s="176"/>
      <c r="RQL37" s="176"/>
      <c r="RQM37" s="176"/>
      <c r="RQN37" s="176"/>
      <c r="RQO37" s="176"/>
      <c r="RQP37" s="176"/>
      <c r="RQQ37" s="176"/>
      <c r="RQR37" s="176"/>
      <c r="RQS37" s="176"/>
      <c r="RQT37" s="176"/>
      <c r="RQU37" s="176"/>
      <c r="RQV37" s="176"/>
      <c r="RQW37" s="176"/>
      <c r="RQX37" s="176"/>
      <c r="RQY37" s="176"/>
      <c r="RQZ37" s="176"/>
      <c r="RRA37" s="176"/>
      <c r="RRB37" s="176"/>
      <c r="RRC37" s="176"/>
      <c r="RRD37" s="176"/>
      <c r="RRE37" s="176"/>
      <c r="RRF37" s="176"/>
      <c r="RRG37" s="176"/>
      <c r="RRH37" s="176"/>
      <c r="RRI37" s="176"/>
      <c r="RRJ37" s="176"/>
      <c r="RRK37" s="176"/>
      <c r="RRL37" s="176"/>
      <c r="RRM37" s="176"/>
      <c r="RRN37" s="176"/>
      <c r="RRO37" s="176"/>
      <c r="RRP37" s="176"/>
      <c r="RRQ37" s="176"/>
      <c r="RRR37" s="176"/>
      <c r="RRS37" s="176"/>
      <c r="RRT37" s="176"/>
      <c r="RRU37" s="176"/>
      <c r="RRV37" s="176"/>
      <c r="RRW37" s="176"/>
      <c r="RRX37" s="176"/>
      <c r="RRY37" s="176"/>
      <c r="RRZ37" s="176"/>
      <c r="RSA37" s="176"/>
      <c r="RSB37" s="176"/>
      <c r="RSC37" s="176"/>
      <c r="RSD37" s="176"/>
      <c r="RSE37" s="176"/>
      <c r="RSF37" s="176"/>
      <c r="RSG37" s="176"/>
      <c r="RSH37" s="176"/>
      <c r="RSI37" s="176"/>
      <c r="RSJ37" s="176"/>
      <c r="RSK37" s="176"/>
      <c r="RSL37" s="176"/>
      <c r="RSM37" s="176"/>
      <c r="RSN37" s="176"/>
      <c r="RSO37" s="176"/>
      <c r="RSP37" s="176"/>
      <c r="RSQ37" s="176"/>
      <c r="RSR37" s="176"/>
      <c r="RSS37" s="176"/>
      <c r="RST37" s="176"/>
      <c r="RSU37" s="176"/>
      <c r="RSV37" s="176"/>
      <c r="RSW37" s="176"/>
      <c r="RSX37" s="176"/>
      <c r="RSY37" s="176"/>
      <c r="RSZ37" s="176"/>
      <c r="RTA37" s="176"/>
      <c r="RTB37" s="176"/>
      <c r="RTC37" s="176"/>
      <c r="RTD37" s="176"/>
      <c r="RTE37" s="176"/>
      <c r="RTF37" s="176"/>
      <c r="RTG37" s="176"/>
      <c r="RTH37" s="176"/>
      <c r="RTI37" s="176"/>
      <c r="RTJ37" s="176"/>
      <c r="RTK37" s="176"/>
      <c r="RTL37" s="176"/>
      <c r="RTM37" s="176"/>
      <c r="RTN37" s="176"/>
      <c r="RTO37" s="176"/>
      <c r="RTP37" s="176"/>
      <c r="RTQ37" s="176"/>
      <c r="RTR37" s="176"/>
      <c r="RTS37" s="176"/>
      <c r="RTT37" s="176"/>
      <c r="RTU37" s="176"/>
      <c r="RTV37" s="176"/>
      <c r="RTW37" s="176"/>
      <c r="RTX37" s="176"/>
      <c r="RTY37" s="176"/>
      <c r="RTZ37" s="176"/>
      <c r="RUA37" s="176"/>
      <c r="RUB37" s="176"/>
      <c r="RUC37" s="176"/>
      <c r="RUD37" s="176"/>
      <c r="RUE37" s="176"/>
      <c r="RUF37" s="176"/>
      <c r="RUG37" s="176"/>
      <c r="RUH37" s="176"/>
      <c r="RUI37" s="176"/>
      <c r="RUJ37" s="176"/>
      <c r="RUK37" s="176"/>
      <c r="RUL37" s="176"/>
      <c r="RUM37" s="176"/>
      <c r="RUN37" s="176"/>
      <c r="RUO37" s="176"/>
      <c r="RUP37" s="176"/>
      <c r="RUQ37" s="176"/>
      <c r="RUR37" s="176"/>
      <c r="RUS37" s="176"/>
      <c r="RUT37" s="176"/>
      <c r="RUU37" s="176"/>
      <c r="RUV37" s="176"/>
      <c r="RUW37" s="176"/>
      <c r="RUX37" s="176"/>
      <c r="RUY37" s="176"/>
      <c r="RUZ37" s="176"/>
      <c r="RVA37" s="176"/>
      <c r="RVB37" s="176"/>
      <c r="RVC37" s="176"/>
      <c r="RVD37" s="176"/>
      <c r="RVE37" s="176"/>
      <c r="RVF37" s="176"/>
      <c r="RVG37" s="176"/>
      <c r="RVH37" s="176"/>
      <c r="RVI37" s="176"/>
      <c r="RVJ37" s="176"/>
      <c r="RVK37" s="176"/>
      <c r="RVL37" s="176"/>
      <c r="RVM37" s="176"/>
      <c r="RVN37" s="176"/>
      <c r="RVO37" s="176"/>
      <c r="RVP37" s="176"/>
      <c r="RVQ37" s="176"/>
      <c r="RVR37" s="176"/>
      <c r="RVS37" s="176"/>
      <c r="RVT37" s="176"/>
      <c r="RVU37" s="176"/>
      <c r="RVV37" s="176"/>
      <c r="RVW37" s="176"/>
      <c r="RVX37" s="176"/>
      <c r="RVY37" s="176"/>
      <c r="RVZ37" s="176"/>
      <c r="RWA37" s="176"/>
      <c r="RWB37" s="176"/>
      <c r="RWC37" s="176"/>
      <c r="RWD37" s="176"/>
      <c r="RWE37" s="176"/>
      <c r="RWF37" s="176"/>
      <c r="RWG37" s="176"/>
      <c r="RWH37" s="176"/>
      <c r="RWI37" s="176"/>
      <c r="RWJ37" s="176"/>
      <c r="RWK37" s="176"/>
      <c r="RWL37" s="176"/>
      <c r="RWM37" s="176"/>
      <c r="RWN37" s="176"/>
      <c r="RWO37" s="176"/>
      <c r="RWP37" s="176"/>
      <c r="RWQ37" s="176"/>
      <c r="RWR37" s="176"/>
      <c r="RWS37" s="176"/>
      <c r="RWT37" s="176"/>
      <c r="RWU37" s="176"/>
      <c r="RWV37" s="176"/>
      <c r="RWW37" s="176"/>
      <c r="RWX37" s="176"/>
      <c r="RWY37" s="176"/>
      <c r="RWZ37" s="176"/>
      <c r="RXA37" s="176"/>
      <c r="RXB37" s="176"/>
      <c r="RXC37" s="176"/>
      <c r="RXD37" s="176"/>
      <c r="RXE37" s="176"/>
      <c r="RXF37" s="176"/>
      <c r="RXG37" s="176"/>
      <c r="RXH37" s="176"/>
      <c r="RXI37" s="176"/>
      <c r="RXJ37" s="176"/>
      <c r="RXK37" s="176"/>
      <c r="RXL37" s="176"/>
      <c r="RXM37" s="176"/>
      <c r="RXN37" s="176"/>
      <c r="RXO37" s="176"/>
      <c r="RXP37" s="176"/>
      <c r="RXQ37" s="176"/>
      <c r="RXR37" s="176"/>
      <c r="RXS37" s="176"/>
      <c r="RXT37" s="176"/>
      <c r="RXU37" s="176"/>
      <c r="RXV37" s="176"/>
      <c r="RXW37" s="176"/>
      <c r="RXX37" s="176"/>
      <c r="RXY37" s="176"/>
      <c r="RXZ37" s="176"/>
      <c r="RYA37" s="176"/>
      <c r="RYB37" s="176"/>
      <c r="RYC37" s="176"/>
      <c r="RYD37" s="176"/>
      <c r="RYE37" s="176"/>
      <c r="RYF37" s="176"/>
      <c r="RYG37" s="176"/>
      <c r="RYH37" s="176"/>
      <c r="RYI37" s="176"/>
      <c r="RYJ37" s="176"/>
      <c r="RYK37" s="176"/>
      <c r="RYL37" s="176"/>
      <c r="RYM37" s="176"/>
      <c r="RYN37" s="176"/>
      <c r="RYO37" s="176"/>
      <c r="RYP37" s="176"/>
      <c r="RYQ37" s="176"/>
      <c r="RYR37" s="176"/>
      <c r="RYS37" s="176"/>
      <c r="RYT37" s="176"/>
      <c r="RYU37" s="176"/>
      <c r="RYV37" s="176"/>
      <c r="RYW37" s="176"/>
      <c r="RYX37" s="176"/>
      <c r="RYY37" s="176"/>
      <c r="RYZ37" s="176"/>
      <c r="RZA37" s="176"/>
      <c r="RZB37" s="176"/>
      <c r="RZC37" s="176"/>
      <c r="RZD37" s="176"/>
      <c r="RZE37" s="176"/>
      <c r="RZF37" s="176"/>
      <c r="RZG37" s="176"/>
      <c r="RZH37" s="176"/>
      <c r="RZI37" s="176"/>
      <c r="RZJ37" s="176"/>
      <c r="RZK37" s="176"/>
      <c r="RZL37" s="176"/>
      <c r="RZM37" s="176"/>
      <c r="RZN37" s="176"/>
      <c r="RZO37" s="176"/>
      <c r="RZP37" s="176"/>
      <c r="RZQ37" s="176"/>
      <c r="RZR37" s="176"/>
      <c r="RZS37" s="176"/>
      <c r="RZT37" s="176"/>
      <c r="RZU37" s="176"/>
      <c r="RZV37" s="176"/>
      <c r="RZW37" s="176"/>
      <c r="RZX37" s="176"/>
      <c r="RZY37" s="176"/>
      <c r="RZZ37" s="176"/>
      <c r="SAA37" s="176"/>
      <c r="SAB37" s="176"/>
      <c r="SAC37" s="176"/>
      <c r="SAD37" s="176"/>
      <c r="SAE37" s="176"/>
      <c r="SAF37" s="176"/>
      <c r="SAG37" s="176"/>
      <c r="SAH37" s="176"/>
      <c r="SAI37" s="176"/>
      <c r="SAJ37" s="176"/>
      <c r="SAK37" s="176"/>
      <c r="SAL37" s="176"/>
      <c r="SAM37" s="176"/>
      <c r="SAN37" s="176"/>
      <c r="SAO37" s="176"/>
      <c r="SAP37" s="176"/>
      <c r="SAQ37" s="176"/>
      <c r="SAR37" s="176"/>
      <c r="SAS37" s="176"/>
      <c r="SAT37" s="176"/>
      <c r="SAU37" s="176"/>
      <c r="SAV37" s="176"/>
      <c r="SAW37" s="176"/>
      <c r="SAX37" s="176"/>
      <c r="SAY37" s="176"/>
      <c r="SAZ37" s="176"/>
      <c r="SBA37" s="176"/>
      <c r="SBB37" s="176"/>
      <c r="SBC37" s="176"/>
      <c r="SBD37" s="176"/>
      <c r="SBE37" s="176"/>
      <c r="SBF37" s="176"/>
      <c r="SBG37" s="176"/>
      <c r="SBH37" s="176"/>
      <c r="SBI37" s="176"/>
      <c r="SBJ37" s="176"/>
      <c r="SBK37" s="176"/>
      <c r="SBL37" s="176"/>
      <c r="SBM37" s="176"/>
      <c r="SBN37" s="176"/>
      <c r="SBO37" s="176"/>
      <c r="SBP37" s="176"/>
      <c r="SBQ37" s="176"/>
      <c r="SBR37" s="176"/>
      <c r="SBS37" s="176"/>
      <c r="SBT37" s="176"/>
      <c r="SBU37" s="176"/>
      <c r="SBV37" s="176"/>
      <c r="SBW37" s="176"/>
      <c r="SBX37" s="176"/>
      <c r="SBY37" s="176"/>
      <c r="SBZ37" s="176"/>
      <c r="SCA37" s="176"/>
      <c r="SCB37" s="176"/>
      <c r="SCC37" s="176"/>
      <c r="SCD37" s="176"/>
      <c r="SCE37" s="176"/>
      <c r="SCF37" s="176"/>
      <c r="SCG37" s="176"/>
      <c r="SCH37" s="176"/>
      <c r="SCI37" s="176"/>
      <c r="SCJ37" s="176"/>
      <c r="SCK37" s="176"/>
      <c r="SCL37" s="176"/>
      <c r="SCM37" s="176"/>
      <c r="SCN37" s="176"/>
      <c r="SCO37" s="176"/>
      <c r="SCP37" s="176"/>
      <c r="SCQ37" s="176"/>
      <c r="SCR37" s="176"/>
      <c r="SCS37" s="176"/>
      <c r="SCT37" s="176"/>
      <c r="SCU37" s="176"/>
      <c r="SCV37" s="176"/>
      <c r="SCW37" s="176"/>
      <c r="SCX37" s="176"/>
      <c r="SCY37" s="176"/>
      <c r="SCZ37" s="176"/>
      <c r="SDA37" s="176"/>
      <c r="SDB37" s="176"/>
      <c r="SDC37" s="176"/>
      <c r="SDD37" s="176"/>
      <c r="SDE37" s="176"/>
      <c r="SDF37" s="176"/>
      <c r="SDG37" s="176"/>
      <c r="SDH37" s="176"/>
      <c r="SDI37" s="176"/>
      <c r="SDJ37" s="176"/>
      <c r="SDK37" s="176"/>
      <c r="SDL37" s="176"/>
      <c r="SDM37" s="176"/>
      <c r="SDN37" s="176"/>
      <c r="SDO37" s="176"/>
      <c r="SDP37" s="176"/>
      <c r="SDQ37" s="176"/>
      <c r="SDR37" s="176"/>
      <c r="SDS37" s="176"/>
      <c r="SDT37" s="176"/>
      <c r="SDU37" s="176"/>
      <c r="SDV37" s="176"/>
      <c r="SDW37" s="176"/>
      <c r="SDX37" s="176"/>
      <c r="SDY37" s="176"/>
      <c r="SDZ37" s="176"/>
      <c r="SEA37" s="176"/>
      <c r="SEB37" s="176"/>
      <c r="SEC37" s="176"/>
      <c r="SED37" s="176"/>
      <c r="SEE37" s="176"/>
      <c r="SEF37" s="176"/>
      <c r="SEG37" s="176"/>
      <c r="SEH37" s="176"/>
      <c r="SEI37" s="176"/>
      <c r="SEJ37" s="176"/>
      <c r="SEK37" s="176"/>
      <c r="SEL37" s="176"/>
      <c r="SEM37" s="176"/>
      <c r="SEN37" s="176"/>
      <c r="SEO37" s="176"/>
      <c r="SEP37" s="176"/>
      <c r="SEQ37" s="176"/>
      <c r="SER37" s="176"/>
      <c r="SES37" s="176"/>
      <c r="SET37" s="176"/>
      <c r="SEU37" s="176"/>
      <c r="SEV37" s="176"/>
      <c r="SEW37" s="176"/>
      <c r="SEX37" s="176"/>
      <c r="SEY37" s="176"/>
      <c r="SEZ37" s="176"/>
      <c r="SFA37" s="176"/>
      <c r="SFB37" s="176"/>
      <c r="SFC37" s="176"/>
      <c r="SFD37" s="176"/>
      <c r="SFE37" s="176"/>
      <c r="SFF37" s="176"/>
      <c r="SFG37" s="176"/>
      <c r="SFH37" s="176"/>
      <c r="SFI37" s="176"/>
      <c r="SFJ37" s="176"/>
      <c r="SFK37" s="176"/>
      <c r="SFL37" s="176"/>
      <c r="SFM37" s="176"/>
      <c r="SFN37" s="176"/>
      <c r="SFO37" s="176"/>
      <c r="SFP37" s="176"/>
      <c r="SFQ37" s="176"/>
      <c r="SFR37" s="176"/>
      <c r="SFS37" s="176"/>
      <c r="SFT37" s="176"/>
      <c r="SFU37" s="176"/>
      <c r="SFV37" s="176"/>
      <c r="SFW37" s="176"/>
      <c r="SFX37" s="176"/>
      <c r="SFY37" s="176"/>
      <c r="SFZ37" s="176"/>
      <c r="SGA37" s="176"/>
      <c r="SGB37" s="176"/>
      <c r="SGC37" s="176"/>
      <c r="SGD37" s="176"/>
      <c r="SGE37" s="176"/>
      <c r="SGF37" s="176"/>
      <c r="SGG37" s="176"/>
      <c r="SGH37" s="176"/>
      <c r="SGI37" s="176"/>
      <c r="SGJ37" s="176"/>
      <c r="SGK37" s="176"/>
      <c r="SGL37" s="176"/>
      <c r="SGM37" s="176"/>
      <c r="SGN37" s="176"/>
      <c r="SGO37" s="176"/>
      <c r="SGP37" s="176"/>
      <c r="SGQ37" s="176"/>
      <c r="SGR37" s="176"/>
      <c r="SGS37" s="176"/>
      <c r="SGT37" s="176"/>
      <c r="SGU37" s="176"/>
      <c r="SGV37" s="176"/>
      <c r="SGW37" s="176"/>
      <c r="SGX37" s="176"/>
      <c r="SGY37" s="176"/>
      <c r="SGZ37" s="176"/>
      <c r="SHA37" s="176"/>
      <c r="SHB37" s="176"/>
      <c r="SHC37" s="176"/>
      <c r="SHD37" s="176"/>
      <c r="SHE37" s="176"/>
      <c r="SHF37" s="176"/>
      <c r="SHG37" s="176"/>
      <c r="SHH37" s="176"/>
      <c r="SHI37" s="176"/>
      <c r="SHJ37" s="176"/>
      <c r="SHK37" s="176"/>
      <c r="SHL37" s="176"/>
      <c r="SHM37" s="176"/>
      <c r="SHN37" s="176"/>
      <c r="SHO37" s="176"/>
      <c r="SHP37" s="176"/>
      <c r="SHQ37" s="176"/>
      <c r="SHR37" s="176"/>
      <c r="SHS37" s="176"/>
      <c r="SHT37" s="176"/>
      <c r="SHU37" s="176"/>
      <c r="SHV37" s="176"/>
      <c r="SHW37" s="176"/>
      <c r="SHX37" s="176"/>
      <c r="SHY37" s="176"/>
      <c r="SHZ37" s="176"/>
      <c r="SIA37" s="176"/>
      <c r="SIB37" s="176"/>
      <c r="SIC37" s="176"/>
      <c r="SID37" s="176"/>
      <c r="SIE37" s="176"/>
      <c r="SIF37" s="176"/>
      <c r="SIG37" s="176"/>
      <c r="SIH37" s="176"/>
      <c r="SII37" s="176"/>
      <c r="SIJ37" s="176"/>
      <c r="SIK37" s="176"/>
      <c r="SIL37" s="176"/>
      <c r="SIM37" s="176"/>
      <c r="SIN37" s="176"/>
      <c r="SIO37" s="176"/>
      <c r="SIP37" s="176"/>
      <c r="SIQ37" s="176"/>
      <c r="SIR37" s="176"/>
      <c r="SIS37" s="176"/>
      <c r="SIT37" s="176"/>
      <c r="SIU37" s="176"/>
      <c r="SIV37" s="176"/>
      <c r="SIW37" s="176"/>
      <c r="SIX37" s="176"/>
      <c r="SIY37" s="176"/>
      <c r="SIZ37" s="176"/>
      <c r="SJA37" s="176"/>
      <c r="SJB37" s="176"/>
      <c r="SJC37" s="176"/>
      <c r="SJD37" s="176"/>
      <c r="SJE37" s="176"/>
      <c r="SJF37" s="176"/>
      <c r="SJG37" s="176"/>
      <c r="SJH37" s="176"/>
      <c r="SJI37" s="176"/>
      <c r="SJJ37" s="176"/>
      <c r="SJK37" s="176"/>
      <c r="SJL37" s="176"/>
      <c r="SJM37" s="176"/>
      <c r="SJN37" s="176"/>
      <c r="SJO37" s="176"/>
      <c r="SJP37" s="176"/>
      <c r="SJQ37" s="176"/>
      <c r="SJR37" s="176"/>
      <c r="SJS37" s="176"/>
      <c r="SJT37" s="176"/>
      <c r="SJU37" s="176"/>
      <c r="SJV37" s="176"/>
      <c r="SJW37" s="176"/>
      <c r="SJX37" s="176"/>
      <c r="SJY37" s="176"/>
      <c r="SJZ37" s="176"/>
      <c r="SKA37" s="176"/>
      <c r="SKB37" s="176"/>
      <c r="SKC37" s="176"/>
      <c r="SKD37" s="176"/>
      <c r="SKE37" s="176"/>
      <c r="SKF37" s="176"/>
      <c r="SKG37" s="176"/>
      <c r="SKH37" s="176"/>
      <c r="SKI37" s="176"/>
      <c r="SKJ37" s="176"/>
      <c r="SKK37" s="176"/>
      <c r="SKL37" s="176"/>
      <c r="SKM37" s="176"/>
      <c r="SKN37" s="176"/>
      <c r="SKO37" s="176"/>
      <c r="SKP37" s="176"/>
      <c r="SKQ37" s="176"/>
      <c r="SKR37" s="176"/>
      <c r="SKS37" s="176"/>
      <c r="SKT37" s="176"/>
      <c r="SKU37" s="176"/>
      <c r="SKV37" s="176"/>
      <c r="SKW37" s="176"/>
      <c r="SKX37" s="176"/>
      <c r="SKY37" s="176"/>
      <c r="SKZ37" s="176"/>
      <c r="SLA37" s="176"/>
      <c r="SLB37" s="176"/>
      <c r="SLC37" s="176"/>
      <c r="SLD37" s="176"/>
      <c r="SLE37" s="176"/>
      <c r="SLF37" s="176"/>
      <c r="SLG37" s="176"/>
      <c r="SLH37" s="176"/>
      <c r="SLI37" s="176"/>
      <c r="SLJ37" s="176"/>
      <c r="SLK37" s="176"/>
      <c r="SLL37" s="176"/>
      <c r="SLM37" s="176"/>
      <c r="SLN37" s="176"/>
      <c r="SLO37" s="176"/>
      <c r="SLP37" s="176"/>
      <c r="SLQ37" s="176"/>
      <c r="SLR37" s="176"/>
      <c r="SLS37" s="176"/>
      <c r="SLT37" s="176"/>
      <c r="SLU37" s="176"/>
      <c r="SLV37" s="176"/>
      <c r="SLW37" s="176"/>
      <c r="SLX37" s="176"/>
      <c r="SLY37" s="176"/>
      <c r="SLZ37" s="176"/>
      <c r="SMA37" s="176"/>
      <c r="SMB37" s="176"/>
      <c r="SMC37" s="176"/>
      <c r="SMD37" s="176"/>
      <c r="SME37" s="176"/>
      <c r="SMF37" s="176"/>
      <c r="SMG37" s="176"/>
      <c r="SMH37" s="176"/>
      <c r="SMI37" s="176"/>
      <c r="SMJ37" s="176"/>
      <c r="SMK37" s="176"/>
      <c r="SML37" s="176"/>
      <c r="SMM37" s="176"/>
      <c r="SMN37" s="176"/>
      <c r="SMO37" s="176"/>
      <c r="SMP37" s="176"/>
      <c r="SMQ37" s="176"/>
      <c r="SMR37" s="176"/>
      <c r="SMS37" s="176"/>
      <c r="SMT37" s="176"/>
      <c r="SMU37" s="176"/>
      <c r="SMV37" s="176"/>
      <c r="SMW37" s="176"/>
      <c r="SMX37" s="176"/>
      <c r="SMY37" s="176"/>
      <c r="SMZ37" s="176"/>
      <c r="SNA37" s="176"/>
      <c r="SNB37" s="176"/>
      <c r="SNC37" s="176"/>
      <c r="SND37" s="176"/>
      <c r="SNE37" s="176"/>
      <c r="SNF37" s="176"/>
      <c r="SNG37" s="176"/>
      <c r="SNH37" s="176"/>
      <c r="SNI37" s="176"/>
      <c r="SNJ37" s="176"/>
      <c r="SNK37" s="176"/>
      <c r="SNL37" s="176"/>
      <c r="SNM37" s="176"/>
      <c r="SNN37" s="176"/>
      <c r="SNO37" s="176"/>
      <c r="SNP37" s="176"/>
      <c r="SNQ37" s="176"/>
      <c r="SNR37" s="176"/>
      <c r="SNS37" s="176"/>
      <c r="SNT37" s="176"/>
      <c r="SNU37" s="176"/>
      <c r="SNV37" s="176"/>
      <c r="SNW37" s="176"/>
      <c r="SNX37" s="176"/>
      <c r="SNY37" s="176"/>
      <c r="SNZ37" s="176"/>
      <c r="SOA37" s="176"/>
      <c r="SOB37" s="176"/>
      <c r="SOC37" s="176"/>
      <c r="SOD37" s="176"/>
      <c r="SOE37" s="176"/>
      <c r="SOF37" s="176"/>
      <c r="SOG37" s="176"/>
      <c r="SOH37" s="176"/>
      <c r="SOI37" s="176"/>
      <c r="SOJ37" s="176"/>
      <c r="SOK37" s="176"/>
      <c r="SOL37" s="176"/>
      <c r="SOM37" s="176"/>
      <c r="SON37" s="176"/>
      <c r="SOO37" s="176"/>
      <c r="SOP37" s="176"/>
      <c r="SOQ37" s="176"/>
      <c r="SOR37" s="176"/>
      <c r="SOS37" s="176"/>
      <c r="SOT37" s="176"/>
      <c r="SOU37" s="176"/>
      <c r="SOV37" s="176"/>
      <c r="SOW37" s="176"/>
      <c r="SOX37" s="176"/>
      <c r="SOY37" s="176"/>
      <c r="SOZ37" s="176"/>
      <c r="SPA37" s="176"/>
      <c r="SPB37" s="176"/>
      <c r="SPC37" s="176"/>
      <c r="SPD37" s="176"/>
      <c r="SPE37" s="176"/>
      <c r="SPF37" s="176"/>
      <c r="SPG37" s="176"/>
      <c r="SPH37" s="176"/>
      <c r="SPI37" s="176"/>
      <c r="SPJ37" s="176"/>
      <c r="SPK37" s="176"/>
      <c r="SPL37" s="176"/>
      <c r="SPM37" s="176"/>
      <c r="SPN37" s="176"/>
      <c r="SPO37" s="176"/>
      <c r="SPP37" s="176"/>
      <c r="SPQ37" s="176"/>
      <c r="SPR37" s="176"/>
      <c r="SPS37" s="176"/>
      <c r="SPT37" s="176"/>
      <c r="SPU37" s="176"/>
      <c r="SPV37" s="176"/>
      <c r="SPW37" s="176"/>
      <c r="SPX37" s="176"/>
      <c r="SPY37" s="176"/>
      <c r="SPZ37" s="176"/>
      <c r="SQA37" s="176"/>
      <c r="SQB37" s="176"/>
      <c r="SQC37" s="176"/>
      <c r="SQD37" s="176"/>
      <c r="SQE37" s="176"/>
      <c r="SQF37" s="176"/>
      <c r="SQG37" s="176"/>
      <c r="SQH37" s="176"/>
      <c r="SQI37" s="176"/>
      <c r="SQJ37" s="176"/>
      <c r="SQK37" s="176"/>
      <c r="SQL37" s="176"/>
      <c r="SQM37" s="176"/>
      <c r="SQN37" s="176"/>
      <c r="SQO37" s="176"/>
      <c r="SQP37" s="176"/>
      <c r="SQQ37" s="176"/>
      <c r="SQR37" s="176"/>
      <c r="SQS37" s="176"/>
      <c r="SQT37" s="176"/>
      <c r="SQU37" s="176"/>
      <c r="SQV37" s="176"/>
      <c r="SQW37" s="176"/>
      <c r="SQX37" s="176"/>
      <c r="SQY37" s="176"/>
      <c r="SQZ37" s="176"/>
      <c r="SRA37" s="176"/>
      <c r="SRB37" s="176"/>
      <c r="SRC37" s="176"/>
      <c r="SRD37" s="176"/>
      <c r="SRE37" s="176"/>
      <c r="SRF37" s="176"/>
      <c r="SRG37" s="176"/>
      <c r="SRH37" s="176"/>
      <c r="SRI37" s="176"/>
      <c r="SRJ37" s="176"/>
      <c r="SRK37" s="176"/>
      <c r="SRL37" s="176"/>
      <c r="SRM37" s="176"/>
      <c r="SRN37" s="176"/>
      <c r="SRO37" s="176"/>
      <c r="SRP37" s="176"/>
      <c r="SRQ37" s="176"/>
      <c r="SRR37" s="176"/>
      <c r="SRS37" s="176"/>
      <c r="SRT37" s="176"/>
      <c r="SRU37" s="176"/>
      <c r="SRV37" s="176"/>
      <c r="SRW37" s="176"/>
      <c r="SRX37" s="176"/>
      <c r="SRY37" s="176"/>
      <c r="SRZ37" s="176"/>
      <c r="SSA37" s="176"/>
      <c r="SSB37" s="176"/>
      <c r="SSC37" s="176"/>
      <c r="SSD37" s="176"/>
      <c r="SSE37" s="176"/>
      <c r="SSF37" s="176"/>
      <c r="SSG37" s="176"/>
      <c r="SSH37" s="176"/>
      <c r="SSI37" s="176"/>
      <c r="SSJ37" s="176"/>
      <c r="SSK37" s="176"/>
      <c r="SSL37" s="176"/>
      <c r="SSM37" s="176"/>
      <c r="SSN37" s="176"/>
      <c r="SSO37" s="176"/>
      <c r="SSP37" s="176"/>
      <c r="SSQ37" s="176"/>
      <c r="SSR37" s="176"/>
      <c r="SSS37" s="176"/>
      <c r="SST37" s="176"/>
      <c r="SSU37" s="176"/>
      <c r="SSV37" s="176"/>
      <c r="SSW37" s="176"/>
      <c r="SSX37" s="176"/>
      <c r="SSY37" s="176"/>
      <c r="SSZ37" s="176"/>
      <c r="STA37" s="176"/>
      <c r="STB37" s="176"/>
      <c r="STC37" s="176"/>
      <c r="STD37" s="176"/>
      <c r="STE37" s="176"/>
      <c r="STF37" s="176"/>
      <c r="STG37" s="176"/>
      <c r="STH37" s="176"/>
      <c r="STI37" s="176"/>
      <c r="STJ37" s="176"/>
      <c r="STK37" s="176"/>
      <c r="STL37" s="176"/>
      <c r="STM37" s="176"/>
      <c r="STN37" s="176"/>
      <c r="STO37" s="176"/>
      <c r="STP37" s="176"/>
      <c r="STQ37" s="176"/>
      <c r="STR37" s="176"/>
      <c r="STS37" s="176"/>
      <c r="STT37" s="176"/>
      <c r="STU37" s="176"/>
      <c r="STV37" s="176"/>
      <c r="STW37" s="176"/>
      <c r="STX37" s="176"/>
      <c r="STY37" s="176"/>
      <c r="STZ37" s="176"/>
      <c r="SUA37" s="176"/>
      <c r="SUB37" s="176"/>
      <c r="SUC37" s="176"/>
      <c r="SUD37" s="176"/>
      <c r="SUE37" s="176"/>
      <c r="SUF37" s="176"/>
      <c r="SUG37" s="176"/>
      <c r="SUH37" s="176"/>
      <c r="SUI37" s="176"/>
      <c r="SUJ37" s="176"/>
      <c r="SUK37" s="176"/>
      <c r="SUL37" s="176"/>
      <c r="SUM37" s="176"/>
      <c r="SUN37" s="176"/>
      <c r="SUO37" s="176"/>
      <c r="SUP37" s="176"/>
      <c r="SUQ37" s="176"/>
      <c r="SUR37" s="176"/>
      <c r="SUS37" s="176"/>
      <c r="SUT37" s="176"/>
      <c r="SUU37" s="176"/>
      <c r="SUV37" s="176"/>
      <c r="SUW37" s="176"/>
      <c r="SUX37" s="176"/>
      <c r="SUY37" s="176"/>
      <c r="SUZ37" s="176"/>
      <c r="SVA37" s="176"/>
      <c r="SVB37" s="176"/>
      <c r="SVC37" s="176"/>
      <c r="SVD37" s="176"/>
      <c r="SVE37" s="176"/>
      <c r="SVF37" s="176"/>
      <c r="SVG37" s="176"/>
      <c r="SVH37" s="176"/>
      <c r="SVI37" s="176"/>
      <c r="SVJ37" s="176"/>
      <c r="SVK37" s="176"/>
      <c r="SVL37" s="176"/>
      <c r="SVM37" s="176"/>
      <c r="SVN37" s="176"/>
      <c r="SVO37" s="176"/>
      <c r="SVP37" s="176"/>
      <c r="SVQ37" s="176"/>
      <c r="SVR37" s="176"/>
      <c r="SVS37" s="176"/>
      <c r="SVT37" s="176"/>
      <c r="SVU37" s="176"/>
      <c r="SVV37" s="176"/>
      <c r="SVW37" s="176"/>
      <c r="SVX37" s="176"/>
      <c r="SVY37" s="176"/>
      <c r="SVZ37" s="176"/>
      <c r="SWA37" s="176"/>
      <c r="SWB37" s="176"/>
      <c r="SWC37" s="176"/>
      <c r="SWD37" s="176"/>
      <c r="SWE37" s="176"/>
      <c r="SWF37" s="176"/>
      <c r="SWG37" s="176"/>
      <c r="SWH37" s="176"/>
      <c r="SWI37" s="176"/>
      <c r="SWJ37" s="176"/>
      <c r="SWK37" s="176"/>
      <c r="SWL37" s="176"/>
      <c r="SWM37" s="176"/>
      <c r="SWN37" s="176"/>
      <c r="SWO37" s="176"/>
      <c r="SWP37" s="176"/>
      <c r="SWQ37" s="176"/>
      <c r="SWR37" s="176"/>
      <c r="SWS37" s="176"/>
      <c r="SWT37" s="176"/>
      <c r="SWU37" s="176"/>
      <c r="SWV37" s="176"/>
      <c r="SWW37" s="176"/>
      <c r="SWX37" s="176"/>
      <c r="SWY37" s="176"/>
      <c r="SWZ37" s="176"/>
      <c r="SXA37" s="176"/>
      <c r="SXB37" s="176"/>
      <c r="SXC37" s="176"/>
      <c r="SXD37" s="176"/>
      <c r="SXE37" s="176"/>
      <c r="SXF37" s="176"/>
      <c r="SXG37" s="176"/>
      <c r="SXH37" s="176"/>
      <c r="SXI37" s="176"/>
      <c r="SXJ37" s="176"/>
      <c r="SXK37" s="176"/>
      <c r="SXL37" s="176"/>
      <c r="SXM37" s="176"/>
      <c r="SXN37" s="176"/>
      <c r="SXO37" s="176"/>
      <c r="SXP37" s="176"/>
      <c r="SXQ37" s="176"/>
      <c r="SXR37" s="176"/>
      <c r="SXS37" s="176"/>
      <c r="SXT37" s="176"/>
      <c r="SXU37" s="176"/>
      <c r="SXV37" s="176"/>
      <c r="SXW37" s="176"/>
      <c r="SXX37" s="176"/>
      <c r="SXY37" s="176"/>
      <c r="SXZ37" s="176"/>
      <c r="SYA37" s="176"/>
      <c r="SYB37" s="176"/>
      <c r="SYC37" s="176"/>
      <c r="SYD37" s="176"/>
      <c r="SYE37" s="176"/>
      <c r="SYF37" s="176"/>
      <c r="SYG37" s="176"/>
      <c r="SYH37" s="176"/>
      <c r="SYI37" s="176"/>
      <c r="SYJ37" s="176"/>
      <c r="SYK37" s="176"/>
      <c r="SYL37" s="176"/>
      <c r="SYM37" s="176"/>
      <c r="SYN37" s="176"/>
      <c r="SYO37" s="176"/>
      <c r="SYP37" s="176"/>
      <c r="SYQ37" s="176"/>
      <c r="SYR37" s="176"/>
      <c r="SYS37" s="176"/>
      <c r="SYT37" s="176"/>
      <c r="SYU37" s="176"/>
      <c r="SYV37" s="176"/>
      <c r="SYW37" s="176"/>
      <c r="SYX37" s="176"/>
      <c r="SYY37" s="176"/>
      <c r="SYZ37" s="176"/>
      <c r="SZA37" s="176"/>
      <c r="SZB37" s="176"/>
      <c r="SZC37" s="176"/>
      <c r="SZD37" s="176"/>
      <c r="SZE37" s="176"/>
      <c r="SZF37" s="176"/>
      <c r="SZG37" s="176"/>
      <c r="SZH37" s="176"/>
      <c r="SZI37" s="176"/>
      <c r="SZJ37" s="176"/>
      <c r="SZK37" s="176"/>
      <c r="SZL37" s="176"/>
      <c r="SZM37" s="176"/>
      <c r="SZN37" s="176"/>
      <c r="SZO37" s="176"/>
      <c r="SZP37" s="176"/>
      <c r="SZQ37" s="176"/>
      <c r="SZR37" s="176"/>
      <c r="SZS37" s="176"/>
      <c r="SZT37" s="176"/>
      <c r="SZU37" s="176"/>
      <c r="SZV37" s="176"/>
      <c r="SZW37" s="176"/>
      <c r="SZX37" s="176"/>
      <c r="SZY37" s="176"/>
      <c r="SZZ37" s="176"/>
      <c r="TAA37" s="176"/>
      <c r="TAB37" s="176"/>
      <c r="TAC37" s="176"/>
      <c r="TAD37" s="176"/>
      <c r="TAE37" s="176"/>
      <c r="TAF37" s="176"/>
      <c r="TAG37" s="176"/>
      <c r="TAH37" s="176"/>
      <c r="TAI37" s="176"/>
      <c r="TAJ37" s="176"/>
      <c r="TAK37" s="176"/>
      <c r="TAL37" s="176"/>
      <c r="TAM37" s="176"/>
      <c r="TAN37" s="176"/>
      <c r="TAO37" s="176"/>
      <c r="TAP37" s="176"/>
      <c r="TAQ37" s="176"/>
      <c r="TAR37" s="176"/>
      <c r="TAS37" s="176"/>
      <c r="TAT37" s="176"/>
      <c r="TAU37" s="176"/>
      <c r="TAV37" s="176"/>
      <c r="TAW37" s="176"/>
      <c r="TAX37" s="176"/>
      <c r="TAY37" s="176"/>
      <c r="TAZ37" s="176"/>
      <c r="TBA37" s="176"/>
      <c r="TBB37" s="176"/>
      <c r="TBC37" s="176"/>
      <c r="TBD37" s="176"/>
      <c r="TBE37" s="176"/>
      <c r="TBF37" s="176"/>
      <c r="TBG37" s="176"/>
      <c r="TBH37" s="176"/>
      <c r="TBI37" s="176"/>
      <c r="TBJ37" s="176"/>
      <c r="TBK37" s="176"/>
      <c r="TBL37" s="176"/>
      <c r="TBM37" s="176"/>
      <c r="TBN37" s="176"/>
      <c r="TBO37" s="176"/>
      <c r="TBP37" s="176"/>
      <c r="TBQ37" s="176"/>
      <c r="TBR37" s="176"/>
      <c r="TBS37" s="176"/>
      <c r="TBT37" s="176"/>
      <c r="TBU37" s="176"/>
      <c r="TBV37" s="176"/>
      <c r="TBW37" s="176"/>
      <c r="TBX37" s="176"/>
      <c r="TBY37" s="176"/>
      <c r="TBZ37" s="176"/>
      <c r="TCA37" s="176"/>
      <c r="TCB37" s="176"/>
      <c r="TCC37" s="176"/>
      <c r="TCD37" s="176"/>
      <c r="TCE37" s="176"/>
      <c r="TCF37" s="176"/>
      <c r="TCG37" s="176"/>
      <c r="TCH37" s="176"/>
      <c r="TCI37" s="176"/>
      <c r="TCJ37" s="176"/>
      <c r="TCK37" s="176"/>
      <c r="TCL37" s="176"/>
      <c r="TCM37" s="176"/>
      <c r="TCN37" s="176"/>
      <c r="TCO37" s="176"/>
      <c r="TCP37" s="176"/>
      <c r="TCQ37" s="176"/>
      <c r="TCR37" s="176"/>
      <c r="TCS37" s="176"/>
      <c r="TCT37" s="176"/>
      <c r="TCU37" s="176"/>
      <c r="TCV37" s="176"/>
      <c r="TCW37" s="176"/>
      <c r="TCX37" s="176"/>
      <c r="TCY37" s="176"/>
      <c r="TCZ37" s="176"/>
      <c r="TDA37" s="176"/>
      <c r="TDB37" s="176"/>
      <c r="TDC37" s="176"/>
      <c r="TDD37" s="176"/>
      <c r="TDE37" s="176"/>
      <c r="TDF37" s="176"/>
      <c r="TDG37" s="176"/>
      <c r="TDH37" s="176"/>
      <c r="TDI37" s="176"/>
      <c r="TDJ37" s="176"/>
      <c r="TDK37" s="176"/>
      <c r="TDL37" s="176"/>
      <c r="TDM37" s="176"/>
      <c r="TDN37" s="176"/>
      <c r="TDO37" s="176"/>
      <c r="TDP37" s="176"/>
      <c r="TDQ37" s="176"/>
      <c r="TDR37" s="176"/>
      <c r="TDS37" s="176"/>
      <c r="TDT37" s="176"/>
      <c r="TDU37" s="176"/>
      <c r="TDV37" s="176"/>
      <c r="TDW37" s="176"/>
      <c r="TDX37" s="176"/>
      <c r="TDY37" s="176"/>
      <c r="TDZ37" s="176"/>
      <c r="TEA37" s="176"/>
      <c r="TEB37" s="176"/>
      <c r="TEC37" s="176"/>
      <c r="TED37" s="176"/>
      <c r="TEE37" s="176"/>
      <c r="TEF37" s="176"/>
      <c r="TEG37" s="176"/>
      <c r="TEH37" s="176"/>
      <c r="TEI37" s="176"/>
      <c r="TEJ37" s="176"/>
      <c r="TEK37" s="176"/>
      <c r="TEL37" s="176"/>
      <c r="TEM37" s="176"/>
      <c r="TEN37" s="176"/>
      <c r="TEO37" s="176"/>
      <c r="TEP37" s="176"/>
      <c r="TEQ37" s="176"/>
      <c r="TER37" s="176"/>
      <c r="TES37" s="176"/>
      <c r="TET37" s="176"/>
      <c r="TEU37" s="176"/>
      <c r="TEV37" s="176"/>
      <c r="TEW37" s="176"/>
      <c r="TEX37" s="176"/>
      <c r="TEY37" s="176"/>
      <c r="TEZ37" s="176"/>
      <c r="TFA37" s="176"/>
      <c r="TFB37" s="176"/>
      <c r="TFC37" s="176"/>
      <c r="TFD37" s="176"/>
      <c r="TFE37" s="176"/>
      <c r="TFF37" s="176"/>
      <c r="TFG37" s="176"/>
      <c r="TFH37" s="176"/>
      <c r="TFI37" s="176"/>
      <c r="TFJ37" s="176"/>
      <c r="TFK37" s="176"/>
      <c r="TFL37" s="176"/>
      <c r="TFM37" s="176"/>
      <c r="TFN37" s="176"/>
      <c r="TFO37" s="176"/>
      <c r="TFP37" s="176"/>
      <c r="TFQ37" s="176"/>
      <c r="TFR37" s="176"/>
      <c r="TFS37" s="176"/>
      <c r="TFT37" s="176"/>
      <c r="TFU37" s="176"/>
      <c r="TFV37" s="176"/>
      <c r="TFW37" s="176"/>
      <c r="TFX37" s="176"/>
      <c r="TFY37" s="176"/>
      <c r="TFZ37" s="176"/>
      <c r="TGA37" s="176"/>
      <c r="TGB37" s="176"/>
      <c r="TGC37" s="176"/>
      <c r="TGD37" s="176"/>
      <c r="TGE37" s="176"/>
      <c r="TGF37" s="176"/>
      <c r="TGG37" s="176"/>
      <c r="TGH37" s="176"/>
      <c r="TGI37" s="176"/>
      <c r="TGJ37" s="176"/>
      <c r="TGK37" s="176"/>
      <c r="TGL37" s="176"/>
      <c r="TGM37" s="176"/>
      <c r="TGN37" s="176"/>
      <c r="TGO37" s="176"/>
      <c r="TGP37" s="176"/>
      <c r="TGQ37" s="176"/>
      <c r="TGR37" s="176"/>
      <c r="TGS37" s="176"/>
      <c r="TGT37" s="176"/>
      <c r="TGU37" s="176"/>
      <c r="TGV37" s="176"/>
      <c r="TGW37" s="176"/>
      <c r="TGX37" s="176"/>
      <c r="TGY37" s="176"/>
      <c r="TGZ37" s="176"/>
      <c r="THA37" s="176"/>
      <c r="THB37" s="176"/>
      <c r="THC37" s="176"/>
      <c r="THD37" s="176"/>
      <c r="THE37" s="176"/>
      <c r="THF37" s="176"/>
      <c r="THG37" s="176"/>
      <c r="THH37" s="176"/>
      <c r="THI37" s="176"/>
      <c r="THJ37" s="176"/>
      <c r="THK37" s="176"/>
      <c r="THL37" s="176"/>
      <c r="THM37" s="176"/>
      <c r="THN37" s="176"/>
      <c r="THO37" s="176"/>
      <c r="THP37" s="176"/>
      <c r="THQ37" s="176"/>
      <c r="THR37" s="176"/>
      <c r="THS37" s="176"/>
      <c r="THT37" s="176"/>
      <c r="THU37" s="176"/>
      <c r="THV37" s="176"/>
      <c r="THW37" s="176"/>
      <c r="THX37" s="176"/>
      <c r="THY37" s="176"/>
      <c r="THZ37" s="176"/>
      <c r="TIA37" s="176"/>
      <c r="TIB37" s="176"/>
      <c r="TIC37" s="176"/>
      <c r="TID37" s="176"/>
      <c r="TIE37" s="176"/>
      <c r="TIF37" s="176"/>
      <c r="TIG37" s="176"/>
      <c r="TIH37" s="176"/>
      <c r="TII37" s="176"/>
      <c r="TIJ37" s="176"/>
      <c r="TIK37" s="176"/>
      <c r="TIL37" s="176"/>
      <c r="TIM37" s="176"/>
      <c r="TIN37" s="176"/>
      <c r="TIO37" s="176"/>
      <c r="TIP37" s="176"/>
      <c r="TIQ37" s="176"/>
      <c r="TIR37" s="176"/>
      <c r="TIS37" s="176"/>
      <c r="TIT37" s="176"/>
      <c r="TIU37" s="176"/>
      <c r="TIV37" s="176"/>
      <c r="TIW37" s="176"/>
      <c r="TIX37" s="176"/>
      <c r="TIY37" s="176"/>
      <c r="TIZ37" s="176"/>
      <c r="TJA37" s="176"/>
      <c r="TJB37" s="176"/>
      <c r="TJC37" s="176"/>
      <c r="TJD37" s="176"/>
      <c r="TJE37" s="176"/>
      <c r="TJF37" s="176"/>
      <c r="TJG37" s="176"/>
      <c r="TJH37" s="176"/>
      <c r="TJI37" s="176"/>
      <c r="TJJ37" s="176"/>
      <c r="TJK37" s="176"/>
      <c r="TJL37" s="176"/>
      <c r="TJM37" s="176"/>
      <c r="TJN37" s="176"/>
      <c r="TJO37" s="176"/>
      <c r="TJP37" s="176"/>
      <c r="TJQ37" s="176"/>
      <c r="TJR37" s="176"/>
      <c r="TJS37" s="176"/>
      <c r="TJT37" s="176"/>
      <c r="TJU37" s="176"/>
      <c r="TJV37" s="176"/>
      <c r="TJW37" s="176"/>
      <c r="TJX37" s="176"/>
      <c r="TJY37" s="176"/>
      <c r="TJZ37" s="176"/>
      <c r="TKA37" s="176"/>
      <c r="TKB37" s="176"/>
      <c r="TKC37" s="176"/>
      <c r="TKD37" s="176"/>
      <c r="TKE37" s="176"/>
      <c r="TKF37" s="176"/>
      <c r="TKG37" s="176"/>
      <c r="TKH37" s="176"/>
      <c r="TKI37" s="176"/>
      <c r="TKJ37" s="176"/>
      <c r="TKK37" s="176"/>
      <c r="TKL37" s="176"/>
      <c r="TKM37" s="176"/>
      <c r="TKN37" s="176"/>
      <c r="TKO37" s="176"/>
      <c r="TKP37" s="176"/>
      <c r="TKQ37" s="176"/>
      <c r="TKR37" s="176"/>
      <c r="TKS37" s="176"/>
      <c r="TKT37" s="176"/>
      <c r="TKU37" s="176"/>
      <c r="TKV37" s="176"/>
      <c r="TKW37" s="176"/>
      <c r="TKX37" s="176"/>
      <c r="TKY37" s="176"/>
      <c r="TKZ37" s="176"/>
      <c r="TLA37" s="176"/>
      <c r="TLB37" s="176"/>
      <c r="TLC37" s="176"/>
      <c r="TLD37" s="176"/>
      <c r="TLE37" s="176"/>
      <c r="TLF37" s="176"/>
      <c r="TLG37" s="176"/>
      <c r="TLH37" s="176"/>
      <c r="TLI37" s="176"/>
      <c r="TLJ37" s="176"/>
      <c r="TLK37" s="176"/>
      <c r="TLL37" s="176"/>
      <c r="TLM37" s="176"/>
      <c r="TLN37" s="176"/>
      <c r="TLO37" s="176"/>
      <c r="TLP37" s="176"/>
      <c r="TLQ37" s="176"/>
      <c r="TLR37" s="176"/>
      <c r="TLS37" s="176"/>
      <c r="TLT37" s="176"/>
      <c r="TLU37" s="176"/>
      <c r="TLV37" s="176"/>
      <c r="TLW37" s="176"/>
      <c r="TLX37" s="176"/>
      <c r="TLY37" s="176"/>
      <c r="TLZ37" s="176"/>
      <c r="TMA37" s="176"/>
      <c r="TMB37" s="176"/>
      <c r="TMC37" s="176"/>
      <c r="TMD37" s="176"/>
      <c r="TME37" s="176"/>
      <c r="TMF37" s="176"/>
      <c r="TMG37" s="176"/>
      <c r="TMH37" s="176"/>
      <c r="TMI37" s="176"/>
      <c r="TMJ37" s="176"/>
      <c r="TMK37" s="176"/>
      <c r="TML37" s="176"/>
      <c r="TMM37" s="176"/>
      <c r="TMN37" s="176"/>
      <c r="TMO37" s="176"/>
      <c r="TMP37" s="176"/>
      <c r="TMQ37" s="176"/>
      <c r="TMR37" s="176"/>
      <c r="TMS37" s="176"/>
      <c r="TMT37" s="176"/>
      <c r="TMU37" s="176"/>
      <c r="TMV37" s="176"/>
      <c r="TMW37" s="176"/>
      <c r="TMX37" s="176"/>
      <c r="TMY37" s="176"/>
      <c r="TMZ37" s="176"/>
      <c r="TNA37" s="176"/>
      <c r="TNB37" s="176"/>
      <c r="TNC37" s="176"/>
      <c r="TND37" s="176"/>
      <c r="TNE37" s="176"/>
      <c r="TNF37" s="176"/>
      <c r="TNG37" s="176"/>
      <c r="TNH37" s="176"/>
      <c r="TNI37" s="176"/>
      <c r="TNJ37" s="176"/>
      <c r="TNK37" s="176"/>
      <c r="TNL37" s="176"/>
      <c r="TNM37" s="176"/>
      <c r="TNN37" s="176"/>
      <c r="TNO37" s="176"/>
      <c r="TNP37" s="176"/>
      <c r="TNQ37" s="176"/>
      <c r="TNR37" s="176"/>
      <c r="TNS37" s="176"/>
      <c r="TNT37" s="176"/>
      <c r="TNU37" s="176"/>
      <c r="TNV37" s="176"/>
      <c r="TNW37" s="176"/>
      <c r="TNX37" s="176"/>
      <c r="TNY37" s="176"/>
      <c r="TNZ37" s="176"/>
      <c r="TOA37" s="176"/>
      <c r="TOB37" s="176"/>
      <c r="TOC37" s="176"/>
      <c r="TOD37" s="176"/>
      <c r="TOE37" s="176"/>
      <c r="TOF37" s="176"/>
      <c r="TOG37" s="176"/>
      <c r="TOH37" s="176"/>
      <c r="TOI37" s="176"/>
      <c r="TOJ37" s="176"/>
      <c r="TOK37" s="176"/>
      <c r="TOL37" s="176"/>
      <c r="TOM37" s="176"/>
      <c r="TON37" s="176"/>
      <c r="TOO37" s="176"/>
      <c r="TOP37" s="176"/>
      <c r="TOQ37" s="176"/>
      <c r="TOR37" s="176"/>
      <c r="TOS37" s="176"/>
      <c r="TOT37" s="176"/>
      <c r="TOU37" s="176"/>
      <c r="TOV37" s="176"/>
      <c r="TOW37" s="176"/>
      <c r="TOX37" s="176"/>
      <c r="TOY37" s="176"/>
      <c r="TOZ37" s="176"/>
      <c r="TPA37" s="176"/>
      <c r="TPB37" s="176"/>
      <c r="TPC37" s="176"/>
      <c r="TPD37" s="176"/>
      <c r="TPE37" s="176"/>
      <c r="TPF37" s="176"/>
      <c r="TPG37" s="176"/>
      <c r="TPH37" s="176"/>
      <c r="TPI37" s="176"/>
      <c r="TPJ37" s="176"/>
      <c r="TPK37" s="176"/>
      <c r="TPL37" s="176"/>
      <c r="TPM37" s="176"/>
      <c r="TPN37" s="176"/>
      <c r="TPO37" s="176"/>
      <c r="TPP37" s="176"/>
      <c r="TPQ37" s="176"/>
      <c r="TPR37" s="176"/>
      <c r="TPS37" s="176"/>
      <c r="TPT37" s="176"/>
      <c r="TPU37" s="176"/>
      <c r="TPV37" s="176"/>
      <c r="TPW37" s="176"/>
      <c r="TPX37" s="176"/>
      <c r="TPY37" s="176"/>
      <c r="TPZ37" s="176"/>
      <c r="TQA37" s="176"/>
      <c r="TQB37" s="176"/>
      <c r="TQC37" s="176"/>
      <c r="TQD37" s="176"/>
      <c r="TQE37" s="176"/>
      <c r="TQF37" s="176"/>
      <c r="TQG37" s="176"/>
      <c r="TQH37" s="176"/>
      <c r="TQI37" s="176"/>
      <c r="TQJ37" s="176"/>
      <c r="TQK37" s="176"/>
      <c r="TQL37" s="176"/>
      <c r="TQM37" s="176"/>
      <c r="TQN37" s="176"/>
      <c r="TQO37" s="176"/>
      <c r="TQP37" s="176"/>
      <c r="TQQ37" s="176"/>
      <c r="TQR37" s="176"/>
      <c r="TQS37" s="176"/>
      <c r="TQT37" s="176"/>
      <c r="TQU37" s="176"/>
      <c r="TQV37" s="176"/>
      <c r="TQW37" s="176"/>
      <c r="TQX37" s="176"/>
      <c r="TQY37" s="176"/>
      <c r="TQZ37" s="176"/>
      <c r="TRA37" s="176"/>
      <c r="TRB37" s="176"/>
      <c r="TRC37" s="176"/>
      <c r="TRD37" s="176"/>
      <c r="TRE37" s="176"/>
      <c r="TRF37" s="176"/>
      <c r="TRG37" s="176"/>
      <c r="TRH37" s="176"/>
      <c r="TRI37" s="176"/>
      <c r="TRJ37" s="176"/>
      <c r="TRK37" s="176"/>
      <c r="TRL37" s="176"/>
      <c r="TRM37" s="176"/>
      <c r="TRN37" s="176"/>
      <c r="TRO37" s="176"/>
      <c r="TRP37" s="176"/>
      <c r="TRQ37" s="176"/>
      <c r="TRR37" s="176"/>
      <c r="TRS37" s="176"/>
      <c r="TRT37" s="176"/>
      <c r="TRU37" s="176"/>
      <c r="TRV37" s="176"/>
      <c r="TRW37" s="176"/>
      <c r="TRX37" s="176"/>
      <c r="TRY37" s="176"/>
      <c r="TRZ37" s="176"/>
      <c r="TSA37" s="176"/>
      <c r="TSB37" s="176"/>
      <c r="TSC37" s="176"/>
      <c r="TSD37" s="176"/>
      <c r="TSE37" s="176"/>
      <c r="TSF37" s="176"/>
      <c r="TSG37" s="176"/>
      <c r="TSH37" s="176"/>
      <c r="TSI37" s="176"/>
      <c r="TSJ37" s="176"/>
      <c r="TSK37" s="176"/>
      <c r="TSL37" s="176"/>
      <c r="TSM37" s="176"/>
      <c r="TSN37" s="176"/>
      <c r="TSO37" s="176"/>
      <c r="TSP37" s="176"/>
      <c r="TSQ37" s="176"/>
      <c r="TSR37" s="176"/>
      <c r="TSS37" s="176"/>
      <c r="TST37" s="176"/>
      <c r="TSU37" s="176"/>
      <c r="TSV37" s="176"/>
      <c r="TSW37" s="176"/>
      <c r="TSX37" s="176"/>
      <c r="TSY37" s="176"/>
      <c r="TSZ37" s="176"/>
      <c r="TTA37" s="176"/>
      <c r="TTB37" s="176"/>
      <c r="TTC37" s="176"/>
      <c r="TTD37" s="176"/>
      <c r="TTE37" s="176"/>
      <c r="TTF37" s="176"/>
      <c r="TTG37" s="176"/>
      <c r="TTH37" s="176"/>
      <c r="TTI37" s="176"/>
      <c r="TTJ37" s="176"/>
      <c r="TTK37" s="176"/>
      <c r="TTL37" s="176"/>
      <c r="TTM37" s="176"/>
      <c r="TTN37" s="176"/>
      <c r="TTO37" s="176"/>
      <c r="TTP37" s="176"/>
      <c r="TTQ37" s="176"/>
      <c r="TTR37" s="176"/>
      <c r="TTS37" s="176"/>
      <c r="TTT37" s="176"/>
      <c r="TTU37" s="176"/>
      <c r="TTV37" s="176"/>
      <c r="TTW37" s="176"/>
      <c r="TTX37" s="176"/>
      <c r="TTY37" s="176"/>
      <c r="TTZ37" s="176"/>
      <c r="TUA37" s="176"/>
      <c r="TUB37" s="176"/>
      <c r="TUC37" s="176"/>
      <c r="TUD37" s="176"/>
      <c r="TUE37" s="176"/>
      <c r="TUF37" s="176"/>
      <c r="TUG37" s="176"/>
      <c r="TUH37" s="176"/>
      <c r="TUI37" s="176"/>
      <c r="TUJ37" s="176"/>
      <c r="TUK37" s="176"/>
      <c r="TUL37" s="176"/>
      <c r="TUM37" s="176"/>
      <c r="TUN37" s="176"/>
      <c r="TUO37" s="176"/>
      <c r="TUP37" s="176"/>
      <c r="TUQ37" s="176"/>
      <c r="TUR37" s="176"/>
      <c r="TUS37" s="176"/>
      <c r="TUT37" s="176"/>
      <c r="TUU37" s="176"/>
      <c r="TUV37" s="176"/>
      <c r="TUW37" s="176"/>
      <c r="TUX37" s="176"/>
      <c r="TUY37" s="176"/>
      <c r="TUZ37" s="176"/>
      <c r="TVA37" s="176"/>
      <c r="TVB37" s="176"/>
      <c r="TVC37" s="176"/>
      <c r="TVD37" s="176"/>
      <c r="TVE37" s="176"/>
      <c r="TVF37" s="176"/>
      <c r="TVG37" s="176"/>
      <c r="TVH37" s="176"/>
      <c r="TVI37" s="176"/>
      <c r="TVJ37" s="176"/>
      <c r="TVK37" s="176"/>
      <c r="TVL37" s="176"/>
      <c r="TVM37" s="176"/>
      <c r="TVN37" s="176"/>
      <c r="TVO37" s="176"/>
      <c r="TVP37" s="176"/>
      <c r="TVQ37" s="176"/>
      <c r="TVR37" s="176"/>
      <c r="TVS37" s="176"/>
      <c r="TVT37" s="176"/>
      <c r="TVU37" s="176"/>
      <c r="TVV37" s="176"/>
      <c r="TVW37" s="176"/>
      <c r="TVX37" s="176"/>
      <c r="TVY37" s="176"/>
      <c r="TVZ37" s="176"/>
      <c r="TWA37" s="176"/>
      <c r="TWB37" s="176"/>
      <c r="TWC37" s="176"/>
      <c r="TWD37" s="176"/>
      <c r="TWE37" s="176"/>
      <c r="TWF37" s="176"/>
      <c r="TWG37" s="176"/>
      <c r="TWH37" s="176"/>
      <c r="TWI37" s="176"/>
      <c r="TWJ37" s="176"/>
      <c r="TWK37" s="176"/>
      <c r="TWL37" s="176"/>
      <c r="TWM37" s="176"/>
      <c r="TWN37" s="176"/>
      <c r="TWO37" s="176"/>
      <c r="TWP37" s="176"/>
      <c r="TWQ37" s="176"/>
      <c r="TWR37" s="176"/>
      <c r="TWS37" s="176"/>
      <c r="TWT37" s="176"/>
      <c r="TWU37" s="176"/>
      <c r="TWV37" s="176"/>
      <c r="TWW37" s="176"/>
      <c r="TWX37" s="176"/>
      <c r="TWY37" s="176"/>
      <c r="TWZ37" s="176"/>
      <c r="TXA37" s="176"/>
      <c r="TXB37" s="176"/>
      <c r="TXC37" s="176"/>
      <c r="TXD37" s="176"/>
      <c r="TXE37" s="176"/>
      <c r="TXF37" s="176"/>
      <c r="TXG37" s="176"/>
      <c r="TXH37" s="176"/>
      <c r="TXI37" s="176"/>
      <c r="TXJ37" s="176"/>
      <c r="TXK37" s="176"/>
      <c r="TXL37" s="176"/>
      <c r="TXM37" s="176"/>
      <c r="TXN37" s="176"/>
      <c r="TXO37" s="176"/>
      <c r="TXP37" s="176"/>
      <c r="TXQ37" s="176"/>
      <c r="TXR37" s="176"/>
      <c r="TXS37" s="176"/>
      <c r="TXT37" s="176"/>
      <c r="TXU37" s="176"/>
      <c r="TXV37" s="176"/>
      <c r="TXW37" s="176"/>
      <c r="TXX37" s="176"/>
      <c r="TXY37" s="176"/>
      <c r="TXZ37" s="176"/>
      <c r="TYA37" s="176"/>
      <c r="TYB37" s="176"/>
      <c r="TYC37" s="176"/>
      <c r="TYD37" s="176"/>
      <c r="TYE37" s="176"/>
      <c r="TYF37" s="176"/>
      <c r="TYG37" s="176"/>
      <c r="TYH37" s="176"/>
      <c r="TYI37" s="176"/>
      <c r="TYJ37" s="176"/>
      <c r="TYK37" s="176"/>
      <c r="TYL37" s="176"/>
      <c r="TYM37" s="176"/>
      <c r="TYN37" s="176"/>
      <c r="TYO37" s="176"/>
      <c r="TYP37" s="176"/>
      <c r="TYQ37" s="176"/>
      <c r="TYR37" s="176"/>
      <c r="TYS37" s="176"/>
      <c r="TYT37" s="176"/>
      <c r="TYU37" s="176"/>
      <c r="TYV37" s="176"/>
      <c r="TYW37" s="176"/>
      <c r="TYX37" s="176"/>
      <c r="TYY37" s="176"/>
      <c r="TYZ37" s="176"/>
      <c r="TZA37" s="176"/>
      <c r="TZB37" s="176"/>
      <c r="TZC37" s="176"/>
      <c r="TZD37" s="176"/>
      <c r="TZE37" s="176"/>
      <c r="TZF37" s="176"/>
      <c r="TZG37" s="176"/>
      <c r="TZH37" s="176"/>
      <c r="TZI37" s="176"/>
      <c r="TZJ37" s="176"/>
      <c r="TZK37" s="176"/>
      <c r="TZL37" s="176"/>
      <c r="TZM37" s="176"/>
      <c r="TZN37" s="176"/>
      <c r="TZO37" s="176"/>
      <c r="TZP37" s="176"/>
      <c r="TZQ37" s="176"/>
      <c r="TZR37" s="176"/>
      <c r="TZS37" s="176"/>
      <c r="TZT37" s="176"/>
      <c r="TZU37" s="176"/>
      <c r="TZV37" s="176"/>
      <c r="TZW37" s="176"/>
      <c r="TZX37" s="176"/>
      <c r="TZY37" s="176"/>
      <c r="TZZ37" s="176"/>
      <c r="UAA37" s="176"/>
      <c r="UAB37" s="176"/>
      <c r="UAC37" s="176"/>
      <c r="UAD37" s="176"/>
      <c r="UAE37" s="176"/>
      <c r="UAF37" s="176"/>
      <c r="UAG37" s="176"/>
      <c r="UAH37" s="176"/>
      <c r="UAI37" s="176"/>
      <c r="UAJ37" s="176"/>
      <c r="UAK37" s="176"/>
      <c r="UAL37" s="176"/>
      <c r="UAM37" s="176"/>
      <c r="UAN37" s="176"/>
      <c r="UAO37" s="176"/>
      <c r="UAP37" s="176"/>
      <c r="UAQ37" s="176"/>
      <c r="UAR37" s="176"/>
      <c r="UAS37" s="176"/>
      <c r="UAT37" s="176"/>
      <c r="UAU37" s="176"/>
      <c r="UAV37" s="176"/>
      <c r="UAW37" s="176"/>
      <c r="UAX37" s="176"/>
      <c r="UAY37" s="176"/>
      <c r="UAZ37" s="176"/>
      <c r="UBA37" s="176"/>
      <c r="UBB37" s="176"/>
      <c r="UBC37" s="176"/>
      <c r="UBD37" s="176"/>
      <c r="UBE37" s="176"/>
      <c r="UBF37" s="176"/>
      <c r="UBG37" s="176"/>
      <c r="UBH37" s="176"/>
      <c r="UBI37" s="176"/>
      <c r="UBJ37" s="176"/>
      <c r="UBK37" s="176"/>
      <c r="UBL37" s="176"/>
      <c r="UBM37" s="176"/>
      <c r="UBN37" s="176"/>
      <c r="UBO37" s="176"/>
      <c r="UBP37" s="176"/>
      <c r="UBQ37" s="176"/>
      <c r="UBR37" s="176"/>
      <c r="UBS37" s="176"/>
      <c r="UBT37" s="176"/>
      <c r="UBU37" s="176"/>
      <c r="UBV37" s="176"/>
      <c r="UBW37" s="176"/>
      <c r="UBX37" s="176"/>
      <c r="UBY37" s="176"/>
      <c r="UBZ37" s="176"/>
      <c r="UCA37" s="176"/>
      <c r="UCB37" s="176"/>
      <c r="UCC37" s="176"/>
      <c r="UCD37" s="176"/>
      <c r="UCE37" s="176"/>
      <c r="UCF37" s="176"/>
      <c r="UCG37" s="176"/>
      <c r="UCH37" s="176"/>
      <c r="UCI37" s="176"/>
      <c r="UCJ37" s="176"/>
      <c r="UCK37" s="176"/>
      <c r="UCL37" s="176"/>
      <c r="UCM37" s="176"/>
      <c r="UCN37" s="176"/>
      <c r="UCO37" s="176"/>
      <c r="UCP37" s="176"/>
      <c r="UCQ37" s="176"/>
      <c r="UCR37" s="176"/>
      <c r="UCS37" s="176"/>
      <c r="UCT37" s="176"/>
      <c r="UCU37" s="176"/>
      <c r="UCV37" s="176"/>
      <c r="UCW37" s="176"/>
      <c r="UCX37" s="176"/>
      <c r="UCY37" s="176"/>
      <c r="UCZ37" s="176"/>
      <c r="UDA37" s="176"/>
      <c r="UDB37" s="176"/>
      <c r="UDC37" s="176"/>
      <c r="UDD37" s="176"/>
      <c r="UDE37" s="176"/>
      <c r="UDF37" s="176"/>
      <c r="UDG37" s="176"/>
      <c r="UDH37" s="176"/>
      <c r="UDI37" s="176"/>
      <c r="UDJ37" s="176"/>
      <c r="UDK37" s="176"/>
      <c r="UDL37" s="176"/>
      <c r="UDM37" s="176"/>
      <c r="UDN37" s="176"/>
      <c r="UDO37" s="176"/>
      <c r="UDP37" s="176"/>
      <c r="UDQ37" s="176"/>
      <c r="UDR37" s="176"/>
      <c r="UDS37" s="176"/>
      <c r="UDT37" s="176"/>
      <c r="UDU37" s="176"/>
      <c r="UDV37" s="176"/>
      <c r="UDW37" s="176"/>
      <c r="UDX37" s="176"/>
      <c r="UDY37" s="176"/>
      <c r="UDZ37" s="176"/>
      <c r="UEA37" s="176"/>
      <c r="UEB37" s="176"/>
      <c r="UEC37" s="176"/>
      <c r="UED37" s="176"/>
      <c r="UEE37" s="176"/>
      <c r="UEF37" s="176"/>
      <c r="UEG37" s="176"/>
      <c r="UEH37" s="176"/>
      <c r="UEI37" s="176"/>
      <c r="UEJ37" s="176"/>
      <c r="UEK37" s="176"/>
      <c r="UEL37" s="176"/>
      <c r="UEM37" s="176"/>
      <c r="UEN37" s="176"/>
      <c r="UEO37" s="176"/>
      <c r="UEP37" s="176"/>
      <c r="UEQ37" s="176"/>
      <c r="UER37" s="176"/>
      <c r="UES37" s="176"/>
      <c r="UET37" s="176"/>
      <c r="UEU37" s="176"/>
      <c r="UEV37" s="176"/>
      <c r="UEW37" s="176"/>
      <c r="UEX37" s="176"/>
      <c r="UEY37" s="176"/>
      <c r="UEZ37" s="176"/>
      <c r="UFA37" s="176"/>
      <c r="UFB37" s="176"/>
      <c r="UFC37" s="176"/>
      <c r="UFD37" s="176"/>
      <c r="UFE37" s="176"/>
      <c r="UFF37" s="176"/>
      <c r="UFG37" s="176"/>
      <c r="UFH37" s="176"/>
      <c r="UFI37" s="176"/>
      <c r="UFJ37" s="176"/>
      <c r="UFK37" s="176"/>
      <c r="UFL37" s="176"/>
      <c r="UFM37" s="176"/>
      <c r="UFN37" s="176"/>
      <c r="UFO37" s="176"/>
      <c r="UFP37" s="176"/>
      <c r="UFQ37" s="176"/>
      <c r="UFR37" s="176"/>
      <c r="UFS37" s="176"/>
      <c r="UFT37" s="176"/>
      <c r="UFU37" s="176"/>
      <c r="UFV37" s="176"/>
      <c r="UFW37" s="176"/>
      <c r="UFX37" s="176"/>
      <c r="UFY37" s="176"/>
      <c r="UFZ37" s="176"/>
      <c r="UGA37" s="176"/>
      <c r="UGB37" s="176"/>
      <c r="UGC37" s="176"/>
      <c r="UGD37" s="176"/>
      <c r="UGE37" s="176"/>
      <c r="UGF37" s="176"/>
      <c r="UGG37" s="176"/>
      <c r="UGH37" s="176"/>
      <c r="UGI37" s="176"/>
      <c r="UGJ37" s="176"/>
      <c r="UGK37" s="176"/>
      <c r="UGL37" s="176"/>
      <c r="UGM37" s="176"/>
      <c r="UGN37" s="176"/>
      <c r="UGO37" s="176"/>
      <c r="UGP37" s="176"/>
      <c r="UGQ37" s="176"/>
      <c r="UGR37" s="176"/>
      <c r="UGS37" s="176"/>
      <c r="UGT37" s="176"/>
      <c r="UGU37" s="176"/>
      <c r="UGV37" s="176"/>
      <c r="UGW37" s="176"/>
      <c r="UGX37" s="176"/>
      <c r="UGY37" s="176"/>
      <c r="UGZ37" s="176"/>
      <c r="UHA37" s="176"/>
      <c r="UHB37" s="176"/>
      <c r="UHC37" s="176"/>
      <c r="UHD37" s="176"/>
      <c r="UHE37" s="176"/>
      <c r="UHF37" s="176"/>
      <c r="UHG37" s="176"/>
      <c r="UHH37" s="176"/>
      <c r="UHI37" s="176"/>
      <c r="UHJ37" s="176"/>
      <c r="UHK37" s="176"/>
      <c r="UHL37" s="176"/>
      <c r="UHM37" s="176"/>
      <c r="UHN37" s="176"/>
      <c r="UHO37" s="176"/>
      <c r="UHP37" s="176"/>
      <c r="UHQ37" s="176"/>
      <c r="UHR37" s="176"/>
      <c r="UHS37" s="176"/>
      <c r="UHT37" s="176"/>
      <c r="UHU37" s="176"/>
      <c r="UHV37" s="176"/>
      <c r="UHW37" s="176"/>
      <c r="UHX37" s="176"/>
      <c r="UHY37" s="176"/>
      <c r="UHZ37" s="176"/>
      <c r="UIA37" s="176"/>
      <c r="UIB37" s="176"/>
      <c r="UIC37" s="176"/>
      <c r="UID37" s="176"/>
      <c r="UIE37" s="176"/>
      <c r="UIF37" s="176"/>
      <c r="UIG37" s="176"/>
      <c r="UIH37" s="176"/>
      <c r="UII37" s="176"/>
      <c r="UIJ37" s="176"/>
      <c r="UIK37" s="176"/>
      <c r="UIL37" s="176"/>
      <c r="UIM37" s="176"/>
      <c r="UIN37" s="176"/>
      <c r="UIO37" s="176"/>
      <c r="UIP37" s="176"/>
      <c r="UIQ37" s="176"/>
      <c r="UIR37" s="176"/>
      <c r="UIS37" s="176"/>
      <c r="UIT37" s="176"/>
      <c r="UIU37" s="176"/>
      <c r="UIV37" s="176"/>
      <c r="UIW37" s="176"/>
      <c r="UIX37" s="176"/>
      <c r="UIY37" s="176"/>
      <c r="UIZ37" s="176"/>
      <c r="UJA37" s="176"/>
      <c r="UJB37" s="176"/>
      <c r="UJC37" s="176"/>
      <c r="UJD37" s="176"/>
      <c r="UJE37" s="176"/>
      <c r="UJF37" s="176"/>
      <c r="UJG37" s="176"/>
      <c r="UJH37" s="176"/>
      <c r="UJI37" s="176"/>
      <c r="UJJ37" s="176"/>
      <c r="UJK37" s="176"/>
      <c r="UJL37" s="176"/>
      <c r="UJM37" s="176"/>
      <c r="UJN37" s="176"/>
      <c r="UJO37" s="176"/>
      <c r="UJP37" s="176"/>
      <c r="UJQ37" s="176"/>
      <c r="UJR37" s="176"/>
      <c r="UJS37" s="176"/>
      <c r="UJT37" s="176"/>
      <c r="UJU37" s="176"/>
      <c r="UJV37" s="176"/>
      <c r="UJW37" s="176"/>
      <c r="UJX37" s="176"/>
      <c r="UJY37" s="176"/>
      <c r="UJZ37" s="176"/>
      <c r="UKA37" s="176"/>
      <c r="UKB37" s="176"/>
      <c r="UKC37" s="176"/>
      <c r="UKD37" s="176"/>
      <c r="UKE37" s="176"/>
      <c r="UKF37" s="176"/>
      <c r="UKG37" s="176"/>
      <c r="UKH37" s="176"/>
      <c r="UKI37" s="176"/>
      <c r="UKJ37" s="176"/>
      <c r="UKK37" s="176"/>
      <c r="UKL37" s="176"/>
      <c r="UKM37" s="176"/>
      <c r="UKN37" s="176"/>
      <c r="UKO37" s="176"/>
      <c r="UKP37" s="176"/>
      <c r="UKQ37" s="176"/>
      <c r="UKR37" s="176"/>
      <c r="UKS37" s="176"/>
      <c r="UKT37" s="176"/>
      <c r="UKU37" s="176"/>
      <c r="UKV37" s="176"/>
      <c r="UKW37" s="176"/>
      <c r="UKX37" s="176"/>
      <c r="UKY37" s="176"/>
      <c r="UKZ37" s="176"/>
      <c r="ULA37" s="176"/>
      <c r="ULB37" s="176"/>
      <c r="ULC37" s="176"/>
      <c r="ULD37" s="176"/>
      <c r="ULE37" s="176"/>
      <c r="ULF37" s="176"/>
      <c r="ULG37" s="176"/>
      <c r="ULH37" s="176"/>
      <c r="ULI37" s="176"/>
      <c r="ULJ37" s="176"/>
      <c r="ULK37" s="176"/>
      <c r="ULL37" s="176"/>
      <c r="ULM37" s="176"/>
      <c r="ULN37" s="176"/>
      <c r="ULO37" s="176"/>
      <c r="ULP37" s="176"/>
      <c r="ULQ37" s="176"/>
      <c r="ULR37" s="176"/>
      <c r="ULS37" s="176"/>
      <c r="ULT37" s="176"/>
      <c r="ULU37" s="176"/>
      <c r="ULV37" s="176"/>
      <c r="ULW37" s="176"/>
      <c r="ULX37" s="176"/>
      <c r="ULY37" s="176"/>
      <c r="ULZ37" s="176"/>
      <c r="UMA37" s="176"/>
      <c r="UMB37" s="176"/>
      <c r="UMC37" s="176"/>
      <c r="UMD37" s="176"/>
      <c r="UME37" s="176"/>
      <c r="UMF37" s="176"/>
      <c r="UMG37" s="176"/>
      <c r="UMH37" s="176"/>
      <c r="UMI37" s="176"/>
      <c r="UMJ37" s="176"/>
      <c r="UMK37" s="176"/>
      <c r="UML37" s="176"/>
      <c r="UMM37" s="176"/>
      <c r="UMN37" s="176"/>
      <c r="UMO37" s="176"/>
      <c r="UMP37" s="176"/>
      <c r="UMQ37" s="176"/>
      <c r="UMR37" s="176"/>
      <c r="UMS37" s="176"/>
      <c r="UMT37" s="176"/>
      <c r="UMU37" s="176"/>
      <c r="UMV37" s="176"/>
      <c r="UMW37" s="176"/>
      <c r="UMX37" s="176"/>
      <c r="UMY37" s="176"/>
      <c r="UMZ37" s="176"/>
      <c r="UNA37" s="176"/>
      <c r="UNB37" s="176"/>
      <c r="UNC37" s="176"/>
      <c r="UND37" s="176"/>
      <c r="UNE37" s="176"/>
      <c r="UNF37" s="176"/>
      <c r="UNG37" s="176"/>
      <c r="UNH37" s="176"/>
      <c r="UNI37" s="176"/>
      <c r="UNJ37" s="176"/>
      <c r="UNK37" s="176"/>
      <c r="UNL37" s="176"/>
      <c r="UNM37" s="176"/>
      <c r="UNN37" s="176"/>
      <c r="UNO37" s="176"/>
      <c r="UNP37" s="176"/>
      <c r="UNQ37" s="176"/>
      <c r="UNR37" s="176"/>
      <c r="UNS37" s="176"/>
      <c r="UNT37" s="176"/>
      <c r="UNU37" s="176"/>
      <c r="UNV37" s="176"/>
      <c r="UNW37" s="176"/>
      <c r="UNX37" s="176"/>
      <c r="UNY37" s="176"/>
      <c r="UNZ37" s="176"/>
      <c r="UOA37" s="176"/>
      <c r="UOB37" s="176"/>
      <c r="UOC37" s="176"/>
      <c r="UOD37" s="176"/>
      <c r="UOE37" s="176"/>
      <c r="UOF37" s="176"/>
      <c r="UOG37" s="176"/>
      <c r="UOH37" s="176"/>
      <c r="UOI37" s="176"/>
      <c r="UOJ37" s="176"/>
      <c r="UOK37" s="176"/>
      <c r="UOL37" s="176"/>
      <c r="UOM37" s="176"/>
      <c r="UON37" s="176"/>
      <c r="UOO37" s="176"/>
      <c r="UOP37" s="176"/>
      <c r="UOQ37" s="176"/>
      <c r="UOR37" s="176"/>
      <c r="UOS37" s="176"/>
      <c r="UOT37" s="176"/>
      <c r="UOU37" s="176"/>
      <c r="UOV37" s="176"/>
      <c r="UOW37" s="176"/>
      <c r="UOX37" s="176"/>
      <c r="UOY37" s="176"/>
      <c r="UOZ37" s="176"/>
      <c r="UPA37" s="176"/>
      <c r="UPB37" s="176"/>
      <c r="UPC37" s="176"/>
      <c r="UPD37" s="176"/>
      <c r="UPE37" s="176"/>
      <c r="UPF37" s="176"/>
      <c r="UPG37" s="176"/>
      <c r="UPH37" s="176"/>
      <c r="UPI37" s="176"/>
      <c r="UPJ37" s="176"/>
      <c r="UPK37" s="176"/>
      <c r="UPL37" s="176"/>
      <c r="UPM37" s="176"/>
      <c r="UPN37" s="176"/>
      <c r="UPO37" s="176"/>
      <c r="UPP37" s="176"/>
      <c r="UPQ37" s="176"/>
      <c r="UPR37" s="176"/>
      <c r="UPS37" s="176"/>
      <c r="UPT37" s="176"/>
      <c r="UPU37" s="176"/>
      <c r="UPV37" s="176"/>
      <c r="UPW37" s="176"/>
      <c r="UPX37" s="176"/>
      <c r="UPY37" s="176"/>
      <c r="UPZ37" s="176"/>
      <c r="UQA37" s="176"/>
      <c r="UQB37" s="176"/>
      <c r="UQC37" s="176"/>
      <c r="UQD37" s="176"/>
      <c r="UQE37" s="176"/>
      <c r="UQF37" s="176"/>
      <c r="UQG37" s="176"/>
      <c r="UQH37" s="176"/>
      <c r="UQI37" s="176"/>
      <c r="UQJ37" s="176"/>
      <c r="UQK37" s="176"/>
      <c r="UQL37" s="176"/>
      <c r="UQM37" s="176"/>
      <c r="UQN37" s="176"/>
      <c r="UQO37" s="176"/>
      <c r="UQP37" s="176"/>
      <c r="UQQ37" s="176"/>
      <c r="UQR37" s="176"/>
      <c r="UQS37" s="176"/>
      <c r="UQT37" s="176"/>
      <c r="UQU37" s="176"/>
      <c r="UQV37" s="176"/>
      <c r="UQW37" s="176"/>
      <c r="UQX37" s="176"/>
      <c r="UQY37" s="176"/>
      <c r="UQZ37" s="176"/>
      <c r="URA37" s="176"/>
      <c r="URB37" s="176"/>
      <c r="URC37" s="176"/>
      <c r="URD37" s="176"/>
      <c r="URE37" s="176"/>
      <c r="URF37" s="176"/>
      <c r="URG37" s="176"/>
      <c r="URH37" s="176"/>
      <c r="URI37" s="176"/>
      <c r="URJ37" s="176"/>
      <c r="URK37" s="176"/>
      <c r="URL37" s="176"/>
      <c r="URM37" s="176"/>
      <c r="URN37" s="176"/>
      <c r="URO37" s="176"/>
      <c r="URP37" s="176"/>
      <c r="URQ37" s="176"/>
      <c r="URR37" s="176"/>
      <c r="URS37" s="176"/>
      <c r="URT37" s="176"/>
      <c r="URU37" s="176"/>
      <c r="URV37" s="176"/>
      <c r="URW37" s="176"/>
      <c r="URX37" s="176"/>
      <c r="URY37" s="176"/>
      <c r="URZ37" s="176"/>
      <c r="USA37" s="176"/>
      <c r="USB37" s="176"/>
      <c r="USC37" s="176"/>
      <c r="USD37" s="176"/>
      <c r="USE37" s="176"/>
      <c r="USF37" s="176"/>
      <c r="USG37" s="176"/>
      <c r="USH37" s="176"/>
      <c r="USI37" s="176"/>
      <c r="USJ37" s="176"/>
      <c r="USK37" s="176"/>
      <c r="USL37" s="176"/>
      <c r="USM37" s="176"/>
      <c r="USN37" s="176"/>
      <c r="USO37" s="176"/>
      <c r="USP37" s="176"/>
      <c r="USQ37" s="176"/>
      <c r="USR37" s="176"/>
      <c r="USS37" s="176"/>
      <c r="UST37" s="176"/>
      <c r="USU37" s="176"/>
      <c r="USV37" s="176"/>
      <c r="USW37" s="176"/>
      <c r="USX37" s="176"/>
      <c r="USY37" s="176"/>
      <c r="USZ37" s="176"/>
      <c r="UTA37" s="176"/>
      <c r="UTB37" s="176"/>
      <c r="UTC37" s="176"/>
      <c r="UTD37" s="176"/>
      <c r="UTE37" s="176"/>
      <c r="UTF37" s="176"/>
      <c r="UTG37" s="176"/>
      <c r="UTH37" s="176"/>
      <c r="UTI37" s="176"/>
      <c r="UTJ37" s="176"/>
      <c r="UTK37" s="176"/>
      <c r="UTL37" s="176"/>
      <c r="UTM37" s="176"/>
      <c r="UTN37" s="176"/>
      <c r="UTO37" s="176"/>
      <c r="UTP37" s="176"/>
      <c r="UTQ37" s="176"/>
      <c r="UTR37" s="176"/>
      <c r="UTS37" s="176"/>
      <c r="UTT37" s="176"/>
      <c r="UTU37" s="176"/>
      <c r="UTV37" s="176"/>
      <c r="UTW37" s="176"/>
      <c r="UTX37" s="176"/>
      <c r="UTY37" s="176"/>
      <c r="UTZ37" s="176"/>
      <c r="UUA37" s="176"/>
      <c r="UUB37" s="176"/>
      <c r="UUC37" s="176"/>
      <c r="UUD37" s="176"/>
      <c r="UUE37" s="176"/>
      <c r="UUF37" s="176"/>
      <c r="UUG37" s="176"/>
      <c r="UUH37" s="176"/>
      <c r="UUI37" s="176"/>
      <c r="UUJ37" s="176"/>
      <c r="UUK37" s="176"/>
      <c r="UUL37" s="176"/>
      <c r="UUM37" s="176"/>
      <c r="UUN37" s="176"/>
      <c r="UUO37" s="176"/>
      <c r="UUP37" s="176"/>
      <c r="UUQ37" s="176"/>
      <c r="UUR37" s="176"/>
      <c r="UUS37" s="176"/>
      <c r="UUT37" s="176"/>
      <c r="UUU37" s="176"/>
      <c r="UUV37" s="176"/>
      <c r="UUW37" s="176"/>
      <c r="UUX37" s="176"/>
      <c r="UUY37" s="176"/>
      <c r="UUZ37" s="176"/>
      <c r="UVA37" s="176"/>
      <c r="UVB37" s="176"/>
      <c r="UVC37" s="176"/>
      <c r="UVD37" s="176"/>
      <c r="UVE37" s="176"/>
      <c r="UVF37" s="176"/>
      <c r="UVG37" s="176"/>
      <c r="UVH37" s="176"/>
      <c r="UVI37" s="176"/>
      <c r="UVJ37" s="176"/>
      <c r="UVK37" s="176"/>
      <c r="UVL37" s="176"/>
      <c r="UVM37" s="176"/>
      <c r="UVN37" s="176"/>
      <c r="UVO37" s="176"/>
      <c r="UVP37" s="176"/>
      <c r="UVQ37" s="176"/>
      <c r="UVR37" s="176"/>
      <c r="UVS37" s="176"/>
      <c r="UVT37" s="176"/>
      <c r="UVU37" s="176"/>
      <c r="UVV37" s="176"/>
      <c r="UVW37" s="176"/>
      <c r="UVX37" s="176"/>
      <c r="UVY37" s="176"/>
      <c r="UVZ37" s="176"/>
      <c r="UWA37" s="176"/>
      <c r="UWB37" s="176"/>
      <c r="UWC37" s="176"/>
      <c r="UWD37" s="176"/>
      <c r="UWE37" s="176"/>
      <c r="UWF37" s="176"/>
      <c r="UWG37" s="176"/>
      <c r="UWH37" s="176"/>
      <c r="UWI37" s="176"/>
      <c r="UWJ37" s="176"/>
      <c r="UWK37" s="176"/>
      <c r="UWL37" s="176"/>
      <c r="UWM37" s="176"/>
      <c r="UWN37" s="176"/>
      <c r="UWO37" s="176"/>
      <c r="UWP37" s="176"/>
      <c r="UWQ37" s="176"/>
      <c r="UWR37" s="176"/>
      <c r="UWS37" s="176"/>
      <c r="UWT37" s="176"/>
      <c r="UWU37" s="176"/>
      <c r="UWV37" s="176"/>
      <c r="UWW37" s="176"/>
      <c r="UWX37" s="176"/>
      <c r="UWY37" s="176"/>
      <c r="UWZ37" s="176"/>
      <c r="UXA37" s="176"/>
      <c r="UXB37" s="176"/>
      <c r="UXC37" s="176"/>
      <c r="UXD37" s="176"/>
      <c r="UXE37" s="176"/>
      <c r="UXF37" s="176"/>
      <c r="UXG37" s="176"/>
      <c r="UXH37" s="176"/>
      <c r="UXI37" s="176"/>
      <c r="UXJ37" s="176"/>
      <c r="UXK37" s="176"/>
      <c r="UXL37" s="176"/>
      <c r="UXM37" s="176"/>
      <c r="UXN37" s="176"/>
      <c r="UXO37" s="176"/>
      <c r="UXP37" s="176"/>
      <c r="UXQ37" s="176"/>
      <c r="UXR37" s="176"/>
      <c r="UXS37" s="176"/>
      <c r="UXT37" s="176"/>
      <c r="UXU37" s="176"/>
      <c r="UXV37" s="176"/>
      <c r="UXW37" s="176"/>
      <c r="UXX37" s="176"/>
      <c r="UXY37" s="176"/>
      <c r="UXZ37" s="176"/>
      <c r="UYA37" s="176"/>
      <c r="UYB37" s="176"/>
      <c r="UYC37" s="176"/>
      <c r="UYD37" s="176"/>
      <c r="UYE37" s="176"/>
      <c r="UYF37" s="176"/>
      <c r="UYG37" s="176"/>
      <c r="UYH37" s="176"/>
      <c r="UYI37" s="176"/>
      <c r="UYJ37" s="176"/>
      <c r="UYK37" s="176"/>
      <c r="UYL37" s="176"/>
      <c r="UYM37" s="176"/>
      <c r="UYN37" s="176"/>
      <c r="UYO37" s="176"/>
      <c r="UYP37" s="176"/>
      <c r="UYQ37" s="176"/>
      <c r="UYR37" s="176"/>
      <c r="UYS37" s="176"/>
      <c r="UYT37" s="176"/>
      <c r="UYU37" s="176"/>
      <c r="UYV37" s="176"/>
      <c r="UYW37" s="176"/>
      <c r="UYX37" s="176"/>
      <c r="UYY37" s="176"/>
      <c r="UYZ37" s="176"/>
      <c r="UZA37" s="176"/>
      <c r="UZB37" s="176"/>
      <c r="UZC37" s="176"/>
      <c r="UZD37" s="176"/>
      <c r="UZE37" s="176"/>
      <c r="UZF37" s="176"/>
      <c r="UZG37" s="176"/>
      <c r="UZH37" s="176"/>
      <c r="UZI37" s="176"/>
      <c r="UZJ37" s="176"/>
      <c r="UZK37" s="176"/>
      <c r="UZL37" s="176"/>
      <c r="UZM37" s="176"/>
      <c r="UZN37" s="176"/>
      <c r="UZO37" s="176"/>
      <c r="UZP37" s="176"/>
      <c r="UZQ37" s="176"/>
      <c r="UZR37" s="176"/>
      <c r="UZS37" s="176"/>
      <c r="UZT37" s="176"/>
      <c r="UZU37" s="176"/>
      <c r="UZV37" s="176"/>
      <c r="UZW37" s="176"/>
      <c r="UZX37" s="176"/>
      <c r="UZY37" s="176"/>
      <c r="UZZ37" s="176"/>
      <c r="VAA37" s="176"/>
      <c r="VAB37" s="176"/>
      <c r="VAC37" s="176"/>
      <c r="VAD37" s="176"/>
      <c r="VAE37" s="176"/>
      <c r="VAF37" s="176"/>
      <c r="VAG37" s="176"/>
      <c r="VAH37" s="176"/>
      <c r="VAI37" s="176"/>
      <c r="VAJ37" s="176"/>
      <c r="VAK37" s="176"/>
      <c r="VAL37" s="176"/>
      <c r="VAM37" s="176"/>
      <c r="VAN37" s="176"/>
      <c r="VAO37" s="176"/>
      <c r="VAP37" s="176"/>
      <c r="VAQ37" s="176"/>
      <c r="VAR37" s="176"/>
      <c r="VAS37" s="176"/>
      <c r="VAT37" s="176"/>
      <c r="VAU37" s="176"/>
      <c r="VAV37" s="176"/>
      <c r="VAW37" s="176"/>
      <c r="VAX37" s="176"/>
      <c r="VAY37" s="176"/>
      <c r="VAZ37" s="176"/>
      <c r="VBA37" s="176"/>
      <c r="VBB37" s="176"/>
      <c r="VBC37" s="176"/>
      <c r="VBD37" s="176"/>
      <c r="VBE37" s="176"/>
      <c r="VBF37" s="176"/>
      <c r="VBG37" s="176"/>
      <c r="VBH37" s="176"/>
      <c r="VBI37" s="176"/>
      <c r="VBJ37" s="176"/>
      <c r="VBK37" s="176"/>
      <c r="VBL37" s="176"/>
      <c r="VBM37" s="176"/>
      <c r="VBN37" s="176"/>
      <c r="VBO37" s="176"/>
      <c r="VBP37" s="176"/>
      <c r="VBQ37" s="176"/>
      <c r="VBR37" s="176"/>
      <c r="VBS37" s="176"/>
      <c r="VBT37" s="176"/>
      <c r="VBU37" s="176"/>
      <c r="VBV37" s="176"/>
      <c r="VBW37" s="176"/>
      <c r="VBX37" s="176"/>
      <c r="VBY37" s="176"/>
      <c r="VBZ37" s="176"/>
      <c r="VCA37" s="176"/>
      <c r="VCB37" s="176"/>
      <c r="VCC37" s="176"/>
      <c r="VCD37" s="176"/>
      <c r="VCE37" s="176"/>
      <c r="VCF37" s="176"/>
      <c r="VCG37" s="176"/>
      <c r="VCH37" s="176"/>
      <c r="VCI37" s="176"/>
      <c r="VCJ37" s="176"/>
      <c r="VCK37" s="176"/>
      <c r="VCL37" s="176"/>
      <c r="VCM37" s="176"/>
      <c r="VCN37" s="176"/>
      <c r="VCO37" s="176"/>
      <c r="VCP37" s="176"/>
      <c r="VCQ37" s="176"/>
      <c r="VCR37" s="176"/>
      <c r="VCS37" s="176"/>
      <c r="VCT37" s="176"/>
      <c r="VCU37" s="176"/>
      <c r="VCV37" s="176"/>
      <c r="VCW37" s="176"/>
      <c r="VCX37" s="176"/>
      <c r="VCY37" s="176"/>
      <c r="VCZ37" s="176"/>
      <c r="VDA37" s="176"/>
      <c r="VDB37" s="176"/>
      <c r="VDC37" s="176"/>
      <c r="VDD37" s="176"/>
      <c r="VDE37" s="176"/>
      <c r="VDF37" s="176"/>
      <c r="VDG37" s="176"/>
      <c r="VDH37" s="176"/>
      <c r="VDI37" s="176"/>
      <c r="VDJ37" s="176"/>
      <c r="VDK37" s="176"/>
      <c r="VDL37" s="176"/>
      <c r="VDM37" s="176"/>
      <c r="VDN37" s="176"/>
      <c r="VDO37" s="176"/>
      <c r="VDP37" s="176"/>
      <c r="VDQ37" s="176"/>
      <c r="VDR37" s="176"/>
      <c r="VDS37" s="176"/>
      <c r="VDT37" s="176"/>
      <c r="VDU37" s="176"/>
      <c r="VDV37" s="176"/>
      <c r="VDW37" s="176"/>
      <c r="VDX37" s="176"/>
      <c r="VDY37" s="176"/>
      <c r="VDZ37" s="176"/>
      <c r="VEA37" s="176"/>
      <c r="VEB37" s="176"/>
      <c r="VEC37" s="176"/>
      <c r="VED37" s="176"/>
      <c r="VEE37" s="176"/>
      <c r="VEF37" s="176"/>
      <c r="VEG37" s="176"/>
      <c r="VEH37" s="176"/>
      <c r="VEI37" s="176"/>
      <c r="VEJ37" s="176"/>
      <c r="VEK37" s="176"/>
      <c r="VEL37" s="176"/>
      <c r="VEM37" s="176"/>
      <c r="VEN37" s="176"/>
      <c r="VEO37" s="176"/>
      <c r="VEP37" s="176"/>
      <c r="VEQ37" s="176"/>
      <c r="VER37" s="176"/>
      <c r="VES37" s="176"/>
      <c r="VET37" s="176"/>
      <c r="VEU37" s="176"/>
      <c r="VEV37" s="176"/>
      <c r="VEW37" s="176"/>
      <c r="VEX37" s="176"/>
      <c r="VEY37" s="176"/>
      <c r="VEZ37" s="176"/>
      <c r="VFA37" s="176"/>
      <c r="VFB37" s="176"/>
      <c r="VFC37" s="176"/>
      <c r="VFD37" s="176"/>
      <c r="VFE37" s="176"/>
      <c r="VFF37" s="176"/>
      <c r="VFG37" s="176"/>
      <c r="VFH37" s="176"/>
      <c r="VFI37" s="176"/>
      <c r="VFJ37" s="176"/>
      <c r="VFK37" s="176"/>
      <c r="VFL37" s="176"/>
      <c r="VFM37" s="176"/>
      <c r="VFN37" s="176"/>
      <c r="VFO37" s="176"/>
      <c r="VFP37" s="176"/>
      <c r="VFQ37" s="176"/>
      <c r="VFR37" s="176"/>
      <c r="VFS37" s="176"/>
      <c r="VFT37" s="176"/>
      <c r="VFU37" s="176"/>
      <c r="VFV37" s="176"/>
      <c r="VFW37" s="176"/>
      <c r="VFX37" s="176"/>
      <c r="VFY37" s="176"/>
      <c r="VFZ37" s="176"/>
      <c r="VGA37" s="176"/>
      <c r="VGB37" s="176"/>
      <c r="VGC37" s="176"/>
      <c r="VGD37" s="176"/>
      <c r="VGE37" s="176"/>
      <c r="VGF37" s="176"/>
      <c r="VGG37" s="176"/>
      <c r="VGH37" s="176"/>
      <c r="VGI37" s="176"/>
      <c r="VGJ37" s="176"/>
      <c r="VGK37" s="176"/>
      <c r="VGL37" s="176"/>
      <c r="VGM37" s="176"/>
      <c r="VGN37" s="176"/>
      <c r="VGO37" s="176"/>
      <c r="VGP37" s="176"/>
      <c r="VGQ37" s="176"/>
      <c r="VGR37" s="176"/>
      <c r="VGS37" s="176"/>
      <c r="VGT37" s="176"/>
      <c r="VGU37" s="176"/>
      <c r="VGV37" s="176"/>
      <c r="VGW37" s="176"/>
      <c r="VGX37" s="176"/>
      <c r="VGY37" s="176"/>
      <c r="VGZ37" s="176"/>
      <c r="VHA37" s="176"/>
      <c r="VHB37" s="176"/>
      <c r="VHC37" s="176"/>
      <c r="VHD37" s="176"/>
      <c r="VHE37" s="176"/>
      <c r="VHF37" s="176"/>
      <c r="VHG37" s="176"/>
      <c r="VHH37" s="176"/>
      <c r="VHI37" s="176"/>
      <c r="VHJ37" s="176"/>
      <c r="VHK37" s="176"/>
      <c r="VHL37" s="176"/>
      <c r="VHM37" s="176"/>
      <c r="VHN37" s="176"/>
      <c r="VHO37" s="176"/>
      <c r="VHP37" s="176"/>
      <c r="VHQ37" s="176"/>
      <c r="VHR37" s="176"/>
      <c r="VHS37" s="176"/>
      <c r="VHT37" s="176"/>
      <c r="VHU37" s="176"/>
      <c r="VHV37" s="176"/>
      <c r="VHW37" s="176"/>
      <c r="VHX37" s="176"/>
      <c r="VHY37" s="176"/>
      <c r="VHZ37" s="176"/>
      <c r="VIA37" s="176"/>
      <c r="VIB37" s="176"/>
      <c r="VIC37" s="176"/>
      <c r="VID37" s="176"/>
      <c r="VIE37" s="176"/>
      <c r="VIF37" s="176"/>
      <c r="VIG37" s="176"/>
      <c r="VIH37" s="176"/>
      <c r="VII37" s="176"/>
      <c r="VIJ37" s="176"/>
      <c r="VIK37" s="176"/>
      <c r="VIL37" s="176"/>
      <c r="VIM37" s="176"/>
      <c r="VIN37" s="176"/>
      <c r="VIO37" s="176"/>
      <c r="VIP37" s="176"/>
      <c r="VIQ37" s="176"/>
      <c r="VIR37" s="176"/>
      <c r="VIS37" s="176"/>
      <c r="VIT37" s="176"/>
      <c r="VIU37" s="176"/>
      <c r="VIV37" s="176"/>
      <c r="VIW37" s="176"/>
      <c r="VIX37" s="176"/>
      <c r="VIY37" s="176"/>
      <c r="VIZ37" s="176"/>
      <c r="VJA37" s="176"/>
      <c r="VJB37" s="176"/>
      <c r="VJC37" s="176"/>
      <c r="VJD37" s="176"/>
      <c r="VJE37" s="176"/>
      <c r="VJF37" s="176"/>
      <c r="VJG37" s="176"/>
      <c r="VJH37" s="176"/>
      <c r="VJI37" s="176"/>
      <c r="VJJ37" s="176"/>
      <c r="VJK37" s="176"/>
      <c r="VJL37" s="176"/>
      <c r="VJM37" s="176"/>
      <c r="VJN37" s="176"/>
      <c r="VJO37" s="176"/>
      <c r="VJP37" s="176"/>
      <c r="VJQ37" s="176"/>
      <c r="VJR37" s="176"/>
      <c r="VJS37" s="176"/>
      <c r="VJT37" s="176"/>
      <c r="VJU37" s="176"/>
      <c r="VJV37" s="176"/>
      <c r="VJW37" s="176"/>
      <c r="VJX37" s="176"/>
      <c r="VJY37" s="176"/>
      <c r="VJZ37" s="176"/>
      <c r="VKA37" s="176"/>
      <c r="VKB37" s="176"/>
      <c r="VKC37" s="176"/>
      <c r="VKD37" s="176"/>
      <c r="VKE37" s="176"/>
      <c r="VKF37" s="176"/>
      <c r="VKG37" s="176"/>
      <c r="VKH37" s="176"/>
      <c r="VKI37" s="176"/>
      <c r="VKJ37" s="176"/>
      <c r="VKK37" s="176"/>
      <c r="VKL37" s="176"/>
      <c r="VKM37" s="176"/>
      <c r="VKN37" s="176"/>
      <c r="VKO37" s="176"/>
      <c r="VKP37" s="176"/>
      <c r="VKQ37" s="176"/>
      <c r="VKR37" s="176"/>
      <c r="VKS37" s="176"/>
      <c r="VKT37" s="176"/>
      <c r="VKU37" s="176"/>
      <c r="VKV37" s="176"/>
      <c r="VKW37" s="176"/>
      <c r="VKX37" s="176"/>
      <c r="VKY37" s="176"/>
      <c r="VKZ37" s="176"/>
      <c r="VLA37" s="176"/>
      <c r="VLB37" s="176"/>
      <c r="VLC37" s="176"/>
      <c r="VLD37" s="176"/>
      <c r="VLE37" s="176"/>
      <c r="VLF37" s="176"/>
      <c r="VLG37" s="176"/>
      <c r="VLH37" s="176"/>
      <c r="VLI37" s="176"/>
      <c r="VLJ37" s="176"/>
      <c r="VLK37" s="176"/>
      <c r="VLL37" s="176"/>
      <c r="VLM37" s="176"/>
      <c r="VLN37" s="176"/>
      <c r="VLO37" s="176"/>
      <c r="VLP37" s="176"/>
      <c r="VLQ37" s="176"/>
      <c r="VLR37" s="176"/>
      <c r="VLS37" s="176"/>
      <c r="VLT37" s="176"/>
      <c r="VLU37" s="176"/>
      <c r="VLV37" s="176"/>
      <c r="VLW37" s="176"/>
      <c r="VLX37" s="176"/>
      <c r="VLY37" s="176"/>
      <c r="VLZ37" s="176"/>
      <c r="VMA37" s="176"/>
      <c r="VMB37" s="176"/>
      <c r="VMC37" s="176"/>
      <c r="VMD37" s="176"/>
      <c r="VME37" s="176"/>
      <c r="VMF37" s="176"/>
      <c r="VMG37" s="176"/>
      <c r="VMH37" s="176"/>
      <c r="VMI37" s="176"/>
      <c r="VMJ37" s="176"/>
      <c r="VMK37" s="176"/>
      <c r="VML37" s="176"/>
      <c r="VMM37" s="176"/>
      <c r="VMN37" s="176"/>
      <c r="VMO37" s="176"/>
      <c r="VMP37" s="176"/>
      <c r="VMQ37" s="176"/>
      <c r="VMR37" s="176"/>
      <c r="VMS37" s="176"/>
      <c r="VMT37" s="176"/>
      <c r="VMU37" s="176"/>
      <c r="VMV37" s="176"/>
      <c r="VMW37" s="176"/>
      <c r="VMX37" s="176"/>
      <c r="VMY37" s="176"/>
      <c r="VMZ37" s="176"/>
      <c r="VNA37" s="176"/>
      <c r="VNB37" s="176"/>
      <c r="VNC37" s="176"/>
      <c r="VND37" s="176"/>
      <c r="VNE37" s="176"/>
      <c r="VNF37" s="176"/>
      <c r="VNG37" s="176"/>
      <c r="VNH37" s="176"/>
      <c r="VNI37" s="176"/>
      <c r="VNJ37" s="176"/>
      <c r="VNK37" s="176"/>
      <c r="VNL37" s="176"/>
      <c r="VNM37" s="176"/>
      <c r="VNN37" s="176"/>
      <c r="VNO37" s="176"/>
      <c r="VNP37" s="176"/>
      <c r="VNQ37" s="176"/>
      <c r="VNR37" s="176"/>
      <c r="VNS37" s="176"/>
      <c r="VNT37" s="176"/>
      <c r="VNU37" s="176"/>
      <c r="VNV37" s="176"/>
      <c r="VNW37" s="176"/>
      <c r="VNX37" s="176"/>
      <c r="VNY37" s="176"/>
      <c r="VNZ37" s="176"/>
      <c r="VOA37" s="176"/>
      <c r="VOB37" s="176"/>
      <c r="VOC37" s="176"/>
      <c r="VOD37" s="176"/>
      <c r="VOE37" s="176"/>
      <c r="VOF37" s="176"/>
      <c r="VOG37" s="176"/>
      <c r="VOH37" s="176"/>
      <c r="VOI37" s="176"/>
      <c r="VOJ37" s="176"/>
      <c r="VOK37" s="176"/>
      <c r="VOL37" s="176"/>
      <c r="VOM37" s="176"/>
      <c r="VON37" s="176"/>
      <c r="VOO37" s="176"/>
      <c r="VOP37" s="176"/>
      <c r="VOQ37" s="176"/>
      <c r="VOR37" s="176"/>
      <c r="VOS37" s="176"/>
      <c r="VOT37" s="176"/>
      <c r="VOU37" s="176"/>
      <c r="VOV37" s="176"/>
      <c r="VOW37" s="176"/>
      <c r="VOX37" s="176"/>
      <c r="VOY37" s="176"/>
      <c r="VOZ37" s="176"/>
      <c r="VPA37" s="176"/>
      <c r="VPB37" s="176"/>
      <c r="VPC37" s="176"/>
      <c r="VPD37" s="176"/>
      <c r="VPE37" s="176"/>
      <c r="VPF37" s="176"/>
      <c r="VPG37" s="176"/>
      <c r="VPH37" s="176"/>
      <c r="VPI37" s="176"/>
      <c r="VPJ37" s="176"/>
      <c r="VPK37" s="176"/>
      <c r="VPL37" s="176"/>
      <c r="VPM37" s="176"/>
      <c r="VPN37" s="176"/>
      <c r="VPO37" s="176"/>
      <c r="VPP37" s="176"/>
      <c r="VPQ37" s="176"/>
      <c r="VPR37" s="176"/>
      <c r="VPS37" s="176"/>
      <c r="VPT37" s="176"/>
      <c r="VPU37" s="176"/>
      <c r="VPV37" s="176"/>
      <c r="VPW37" s="176"/>
      <c r="VPX37" s="176"/>
      <c r="VPY37" s="176"/>
      <c r="VPZ37" s="176"/>
      <c r="VQA37" s="176"/>
      <c r="VQB37" s="176"/>
      <c r="VQC37" s="176"/>
      <c r="VQD37" s="176"/>
      <c r="VQE37" s="176"/>
      <c r="VQF37" s="176"/>
      <c r="VQG37" s="176"/>
      <c r="VQH37" s="176"/>
      <c r="VQI37" s="176"/>
      <c r="VQJ37" s="176"/>
      <c r="VQK37" s="176"/>
      <c r="VQL37" s="176"/>
      <c r="VQM37" s="176"/>
      <c r="VQN37" s="176"/>
      <c r="VQO37" s="176"/>
      <c r="VQP37" s="176"/>
      <c r="VQQ37" s="176"/>
      <c r="VQR37" s="176"/>
      <c r="VQS37" s="176"/>
      <c r="VQT37" s="176"/>
      <c r="VQU37" s="176"/>
      <c r="VQV37" s="176"/>
      <c r="VQW37" s="176"/>
      <c r="VQX37" s="176"/>
      <c r="VQY37" s="176"/>
      <c r="VQZ37" s="176"/>
      <c r="VRA37" s="176"/>
      <c r="VRB37" s="176"/>
      <c r="VRC37" s="176"/>
      <c r="VRD37" s="176"/>
      <c r="VRE37" s="176"/>
      <c r="VRF37" s="176"/>
      <c r="VRG37" s="176"/>
      <c r="VRH37" s="176"/>
      <c r="VRI37" s="176"/>
      <c r="VRJ37" s="176"/>
      <c r="VRK37" s="176"/>
      <c r="VRL37" s="176"/>
      <c r="VRM37" s="176"/>
      <c r="VRN37" s="176"/>
      <c r="VRO37" s="176"/>
      <c r="VRP37" s="176"/>
      <c r="VRQ37" s="176"/>
      <c r="VRR37" s="176"/>
      <c r="VRS37" s="176"/>
      <c r="VRT37" s="176"/>
      <c r="VRU37" s="176"/>
      <c r="VRV37" s="176"/>
      <c r="VRW37" s="176"/>
      <c r="VRX37" s="176"/>
      <c r="VRY37" s="176"/>
      <c r="VRZ37" s="176"/>
      <c r="VSA37" s="176"/>
      <c r="VSB37" s="176"/>
      <c r="VSC37" s="176"/>
      <c r="VSD37" s="176"/>
      <c r="VSE37" s="176"/>
      <c r="VSF37" s="176"/>
      <c r="VSG37" s="176"/>
      <c r="VSH37" s="176"/>
      <c r="VSI37" s="176"/>
      <c r="VSJ37" s="176"/>
      <c r="VSK37" s="176"/>
      <c r="VSL37" s="176"/>
      <c r="VSM37" s="176"/>
      <c r="VSN37" s="176"/>
      <c r="VSO37" s="176"/>
      <c r="VSP37" s="176"/>
      <c r="VSQ37" s="176"/>
      <c r="VSR37" s="176"/>
      <c r="VSS37" s="176"/>
      <c r="VST37" s="176"/>
      <c r="VSU37" s="176"/>
      <c r="VSV37" s="176"/>
      <c r="VSW37" s="176"/>
      <c r="VSX37" s="176"/>
      <c r="VSY37" s="176"/>
      <c r="VSZ37" s="176"/>
      <c r="VTA37" s="176"/>
      <c r="VTB37" s="176"/>
      <c r="VTC37" s="176"/>
      <c r="VTD37" s="176"/>
      <c r="VTE37" s="176"/>
      <c r="VTF37" s="176"/>
      <c r="VTG37" s="176"/>
      <c r="VTH37" s="176"/>
      <c r="VTI37" s="176"/>
      <c r="VTJ37" s="176"/>
      <c r="VTK37" s="176"/>
      <c r="VTL37" s="176"/>
      <c r="VTM37" s="176"/>
      <c r="VTN37" s="176"/>
      <c r="VTO37" s="176"/>
      <c r="VTP37" s="176"/>
      <c r="VTQ37" s="176"/>
      <c r="VTR37" s="176"/>
      <c r="VTS37" s="176"/>
      <c r="VTT37" s="176"/>
      <c r="VTU37" s="176"/>
      <c r="VTV37" s="176"/>
      <c r="VTW37" s="176"/>
      <c r="VTX37" s="176"/>
      <c r="VTY37" s="176"/>
      <c r="VTZ37" s="176"/>
      <c r="VUA37" s="176"/>
      <c r="VUB37" s="176"/>
      <c r="VUC37" s="176"/>
      <c r="VUD37" s="176"/>
      <c r="VUE37" s="176"/>
      <c r="VUF37" s="176"/>
      <c r="VUG37" s="176"/>
      <c r="VUH37" s="176"/>
      <c r="VUI37" s="176"/>
      <c r="VUJ37" s="176"/>
      <c r="VUK37" s="176"/>
      <c r="VUL37" s="176"/>
      <c r="VUM37" s="176"/>
      <c r="VUN37" s="176"/>
      <c r="VUO37" s="176"/>
      <c r="VUP37" s="176"/>
      <c r="VUQ37" s="176"/>
      <c r="VUR37" s="176"/>
      <c r="VUS37" s="176"/>
      <c r="VUT37" s="176"/>
      <c r="VUU37" s="176"/>
      <c r="VUV37" s="176"/>
      <c r="VUW37" s="176"/>
      <c r="VUX37" s="176"/>
      <c r="VUY37" s="176"/>
      <c r="VUZ37" s="176"/>
      <c r="VVA37" s="176"/>
      <c r="VVB37" s="176"/>
      <c r="VVC37" s="176"/>
      <c r="VVD37" s="176"/>
      <c r="VVE37" s="176"/>
      <c r="VVF37" s="176"/>
      <c r="VVG37" s="176"/>
      <c r="VVH37" s="176"/>
      <c r="VVI37" s="176"/>
      <c r="VVJ37" s="176"/>
      <c r="VVK37" s="176"/>
      <c r="VVL37" s="176"/>
      <c r="VVM37" s="176"/>
      <c r="VVN37" s="176"/>
      <c r="VVO37" s="176"/>
      <c r="VVP37" s="176"/>
      <c r="VVQ37" s="176"/>
      <c r="VVR37" s="176"/>
      <c r="VVS37" s="176"/>
      <c r="VVT37" s="176"/>
      <c r="VVU37" s="176"/>
      <c r="VVV37" s="176"/>
      <c r="VVW37" s="176"/>
      <c r="VVX37" s="176"/>
      <c r="VVY37" s="176"/>
      <c r="VVZ37" s="176"/>
      <c r="VWA37" s="176"/>
      <c r="VWB37" s="176"/>
      <c r="VWC37" s="176"/>
      <c r="VWD37" s="176"/>
      <c r="VWE37" s="176"/>
      <c r="VWF37" s="176"/>
      <c r="VWG37" s="176"/>
      <c r="VWH37" s="176"/>
      <c r="VWI37" s="176"/>
      <c r="VWJ37" s="176"/>
      <c r="VWK37" s="176"/>
      <c r="VWL37" s="176"/>
      <c r="VWM37" s="176"/>
      <c r="VWN37" s="176"/>
      <c r="VWO37" s="176"/>
      <c r="VWP37" s="176"/>
      <c r="VWQ37" s="176"/>
      <c r="VWR37" s="176"/>
      <c r="VWS37" s="176"/>
      <c r="VWT37" s="176"/>
      <c r="VWU37" s="176"/>
      <c r="VWV37" s="176"/>
      <c r="VWW37" s="176"/>
      <c r="VWX37" s="176"/>
      <c r="VWY37" s="176"/>
      <c r="VWZ37" s="176"/>
      <c r="VXA37" s="176"/>
      <c r="VXB37" s="176"/>
      <c r="VXC37" s="176"/>
      <c r="VXD37" s="176"/>
      <c r="VXE37" s="176"/>
      <c r="VXF37" s="176"/>
      <c r="VXG37" s="176"/>
      <c r="VXH37" s="176"/>
      <c r="VXI37" s="176"/>
      <c r="VXJ37" s="176"/>
      <c r="VXK37" s="176"/>
      <c r="VXL37" s="176"/>
      <c r="VXM37" s="176"/>
      <c r="VXN37" s="176"/>
      <c r="VXO37" s="176"/>
      <c r="VXP37" s="176"/>
      <c r="VXQ37" s="176"/>
      <c r="VXR37" s="176"/>
      <c r="VXS37" s="176"/>
      <c r="VXT37" s="176"/>
      <c r="VXU37" s="176"/>
      <c r="VXV37" s="176"/>
      <c r="VXW37" s="176"/>
      <c r="VXX37" s="176"/>
      <c r="VXY37" s="176"/>
      <c r="VXZ37" s="176"/>
      <c r="VYA37" s="176"/>
      <c r="VYB37" s="176"/>
      <c r="VYC37" s="176"/>
      <c r="VYD37" s="176"/>
      <c r="VYE37" s="176"/>
      <c r="VYF37" s="176"/>
      <c r="VYG37" s="176"/>
      <c r="VYH37" s="176"/>
      <c r="VYI37" s="176"/>
      <c r="VYJ37" s="176"/>
      <c r="VYK37" s="176"/>
      <c r="VYL37" s="176"/>
      <c r="VYM37" s="176"/>
      <c r="VYN37" s="176"/>
      <c r="VYO37" s="176"/>
      <c r="VYP37" s="176"/>
      <c r="VYQ37" s="176"/>
      <c r="VYR37" s="176"/>
      <c r="VYS37" s="176"/>
      <c r="VYT37" s="176"/>
      <c r="VYU37" s="176"/>
      <c r="VYV37" s="176"/>
      <c r="VYW37" s="176"/>
      <c r="VYX37" s="176"/>
      <c r="VYY37" s="176"/>
      <c r="VYZ37" s="176"/>
      <c r="VZA37" s="176"/>
      <c r="VZB37" s="176"/>
      <c r="VZC37" s="176"/>
      <c r="VZD37" s="176"/>
      <c r="VZE37" s="176"/>
      <c r="VZF37" s="176"/>
      <c r="VZG37" s="176"/>
      <c r="VZH37" s="176"/>
      <c r="VZI37" s="176"/>
      <c r="VZJ37" s="176"/>
      <c r="VZK37" s="176"/>
      <c r="VZL37" s="176"/>
      <c r="VZM37" s="176"/>
      <c r="VZN37" s="176"/>
      <c r="VZO37" s="176"/>
      <c r="VZP37" s="176"/>
      <c r="VZQ37" s="176"/>
      <c r="VZR37" s="176"/>
      <c r="VZS37" s="176"/>
      <c r="VZT37" s="176"/>
      <c r="VZU37" s="176"/>
      <c r="VZV37" s="176"/>
      <c r="VZW37" s="176"/>
      <c r="VZX37" s="176"/>
      <c r="VZY37" s="176"/>
      <c r="VZZ37" s="176"/>
      <c r="WAA37" s="176"/>
      <c r="WAB37" s="176"/>
      <c r="WAC37" s="176"/>
      <c r="WAD37" s="176"/>
      <c r="WAE37" s="176"/>
      <c r="WAF37" s="176"/>
      <c r="WAG37" s="176"/>
      <c r="WAH37" s="176"/>
      <c r="WAI37" s="176"/>
      <c r="WAJ37" s="176"/>
      <c r="WAK37" s="176"/>
      <c r="WAL37" s="176"/>
      <c r="WAM37" s="176"/>
      <c r="WAN37" s="176"/>
      <c r="WAO37" s="176"/>
      <c r="WAP37" s="176"/>
      <c r="WAQ37" s="176"/>
      <c r="WAR37" s="176"/>
      <c r="WAS37" s="176"/>
      <c r="WAT37" s="176"/>
      <c r="WAU37" s="176"/>
      <c r="WAV37" s="176"/>
      <c r="WAW37" s="176"/>
      <c r="WAX37" s="176"/>
      <c r="WAY37" s="176"/>
      <c r="WAZ37" s="176"/>
      <c r="WBA37" s="176"/>
      <c r="WBB37" s="176"/>
      <c r="WBC37" s="176"/>
      <c r="WBD37" s="176"/>
      <c r="WBE37" s="176"/>
      <c r="WBF37" s="176"/>
      <c r="WBG37" s="176"/>
      <c r="WBH37" s="176"/>
      <c r="WBI37" s="176"/>
      <c r="WBJ37" s="176"/>
      <c r="WBK37" s="176"/>
      <c r="WBL37" s="176"/>
      <c r="WBM37" s="176"/>
      <c r="WBN37" s="176"/>
      <c r="WBO37" s="176"/>
      <c r="WBP37" s="176"/>
      <c r="WBQ37" s="176"/>
      <c r="WBR37" s="176"/>
      <c r="WBS37" s="176"/>
      <c r="WBT37" s="176"/>
      <c r="WBU37" s="176"/>
      <c r="WBV37" s="176"/>
      <c r="WBW37" s="176"/>
      <c r="WBX37" s="176"/>
      <c r="WBY37" s="176"/>
      <c r="WBZ37" s="176"/>
      <c r="WCA37" s="176"/>
      <c r="WCB37" s="176"/>
      <c r="WCC37" s="176"/>
      <c r="WCD37" s="176"/>
      <c r="WCE37" s="176"/>
      <c r="WCF37" s="176"/>
      <c r="WCG37" s="176"/>
      <c r="WCH37" s="176"/>
      <c r="WCI37" s="176"/>
      <c r="WCJ37" s="176"/>
      <c r="WCK37" s="176"/>
      <c r="WCL37" s="176"/>
      <c r="WCM37" s="176"/>
      <c r="WCN37" s="176"/>
      <c r="WCO37" s="176"/>
      <c r="WCP37" s="176"/>
      <c r="WCQ37" s="176"/>
      <c r="WCR37" s="176"/>
      <c r="WCS37" s="176"/>
      <c r="WCT37" s="176"/>
      <c r="WCU37" s="176"/>
      <c r="WCV37" s="176"/>
      <c r="WCW37" s="176"/>
      <c r="WCX37" s="176"/>
      <c r="WCY37" s="176"/>
      <c r="WCZ37" s="176"/>
      <c r="WDA37" s="176"/>
      <c r="WDB37" s="176"/>
      <c r="WDC37" s="176"/>
      <c r="WDD37" s="176"/>
      <c r="WDE37" s="176"/>
      <c r="WDF37" s="176"/>
      <c r="WDG37" s="176"/>
      <c r="WDH37" s="176"/>
      <c r="WDI37" s="176"/>
      <c r="WDJ37" s="176"/>
      <c r="WDK37" s="176"/>
      <c r="WDL37" s="176"/>
      <c r="WDM37" s="176"/>
      <c r="WDN37" s="176"/>
      <c r="WDO37" s="176"/>
      <c r="WDP37" s="176"/>
      <c r="WDQ37" s="176"/>
      <c r="WDR37" s="176"/>
      <c r="WDS37" s="176"/>
      <c r="WDT37" s="176"/>
      <c r="WDU37" s="176"/>
      <c r="WDV37" s="176"/>
      <c r="WDW37" s="176"/>
      <c r="WDX37" s="176"/>
      <c r="WDY37" s="176"/>
      <c r="WDZ37" s="176"/>
      <c r="WEA37" s="176"/>
      <c r="WEB37" s="176"/>
      <c r="WEC37" s="176"/>
      <c r="WED37" s="176"/>
      <c r="WEE37" s="176"/>
      <c r="WEF37" s="176"/>
      <c r="WEG37" s="176"/>
      <c r="WEH37" s="176"/>
      <c r="WEI37" s="176"/>
      <c r="WEJ37" s="176"/>
      <c r="WEK37" s="176"/>
      <c r="WEL37" s="176"/>
      <c r="WEM37" s="176"/>
      <c r="WEN37" s="176"/>
      <c r="WEO37" s="176"/>
      <c r="WEP37" s="176"/>
      <c r="WEQ37" s="176"/>
      <c r="WER37" s="176"/>
      <c r="WES37" s="176"/>
      <c r="WET37" s="176"/>
      <c r="WEU37" s="176"/>
      <c r="WEV37" s="176"/>
      <c r="WEW37" s="176"/>
      <c r="WEX37" s="176"/>
      <c r="WEY37" s="176"/>
      <c r="WEZ37" s="176"/>
      <c r="WFA37" s="176"/>
      <c r="WFB37" s="176"/>
      <c r="WFC37" s="176"/>
      <c r="WFD37" s="176"/>
      <c r="WFE37" s="176"/>
      <c r="WFF37" s="176"/>
      <c r="WFG37" s="176"/>
      <c r="WFH37" s="176"/>
      <c r="WFI37" s="176"/>
      <c r="WFJ37" s="176"/>
      <c r="WFK37" s="176"/>
      <c r="WFL37" s="176"/>
      <c r="WFM37" s="176"/>
      <c r="WFN37" s="176"/>
      <c r="WFO37" s="176"/>
      <c r="WFP37" s="176"/>
      <c r="WFQ37" s="176"/>
      <c r="WFR37" s="176"/>
      <c r="WFS37" s="176"/>
      <c r="WFT37" s="176"/>
      <c r="WFU37" s="176"/>
      <c r="WFV37" s="176"/>
      <c r="WFW37" s="176"/>
      <c r="WFX37" s="176"/>
      <c r="WFY37" s="176"/>
      <c r="WFZ37" s="176"/>
      <c r="WGA37" s="176"/>
      <c r="WGB37" s="176"/>
      <c r="WGC37" s="176"/>
      <c r="WGD37" s="176"/>
      <c r="WGE37" s="176"/>
      <c r="WGF37" s="176"/>
      <c r="WGG37" s="176"/>
      <c r="WGH37" s="176"/>
      <c r="WGI37" s="176"/>
      <c r="WGJ37" s="176"/>
      <c r="WGK37" s="176"/>
      <c r="WGL37" s="176"/>
      <c r="WGM37" s="176"/>
      <c r="WGN37" s="176"/>
      <c r="WGO37" s="176"/>
      <c r="WGP37" s="176"/>
      <c r="WGQ37" s="176"/>
      <c r="WGR37" s="176"/>
      <c r="WGS37" s="176"/>
      <c r="WGT37" s="176"/>
      <c r="WGU37" s="176"/>
      <c r="WGV37" s="176"/>
      <c r="WGW37" s="176"/>
      <c r="WGX37" s="176"/>
      <c r="WGY37" s="176"/>
      <c r="WGZ37" s="176"/>
      <c r="WHA37" s="176"/>
      <c r="WHB37" s="176"/>
      <c r="WHC37" s="176"/>
      <c r="WHD37" s="176"/>
      <c r="WHE37" s="176"/>
      <c r="WHF37" s="176"/>
      <c r="WHG37" s="176"/>
      <c r="WHH37" s="176"/>
      <c r="WHI37" s="176"/>
      <c r="WHJ37" s="176"/>
      <c r="WHK37" s="176"/>
      <c r="WHL37" s="176"/>
      <c r="WHM37" s="176"/>
      <c r="WHN37" s="176"/>
      <c r="WHO37" s="176"/>
      <c r="WHP37" s="176"/>
      <c r="WHQ37" s="176"/>
      <c r="WHR37" s="176"/>
      <c r="WHS37" s="176"/>
      <c r="WHT37" s="176"/>
      <c r="WHU37" s="176"/>
      <c r="WHV37" s="176"/>
      <c r="WHW37" s="176"/>
      <c r="WHX37" s="176"/>
      <c r="WHY37" s="176"/>
      <c r="WHZ37" s="176"/>
      <c r="WIA37" s="176"/>
      <c r="WIB37" s="176"/>
      <c r="WIC37" s="176"/>
      <c r="WID37" s="176"/>
      <c r="WIE37" s="176"/>
      <c r="WIF37" s="176"/>
      <c r="WIG37" s="176"/>
      <c r="WIH37" s="176"/>
      <c r="WII37" s="176"/>
      <c r="WIJ37" s="176"/>
      <c r="WIK37" s="176"/>
      <c r="WIL37" s="176"/>
      <c r="WIM37" s="176"/>
      <c r="WIN37" s="176"/>
      <c r="WIO37" s="176"/>
      <c r="WIP37" s="176"/>
      <c r="WIQ37" s="176"/>
      <c r="WIR37" s="176"/>
      <c r="WIS37" s="176"/>
      <c r="WIT37" s="176"/>
      <c r="WIU37" s="176"/>
      <c r="WIV37" s="176"/>
      <c r="WIW37" s="176"/>
      <c r="WIX37" s="176"/>
      <c r="WIY37" s="176"/>
      <c r="WIZ37" s="176"/>
      <c r="WJA37" s="176"/>
      <c r="WJB37" s="176"/>
      <c r="WJC37" s="176"/>
      <c r="WJD37" s="176"/>
      <c r="WJE37" s="176"/>
      <c r="WJF37" s="176"/>
      <c r="WJG37" s="176"/>
      <c r="WJH37" s="176"/>
      <c r="WJI37" s="176"/>
      <c r="WJJ37" s="176"/>
      <c r="WJK37" s="176"/>
      <c r="WJL37" s="176"/>
      <c r="WJM37" s="176"/>
      <c r="WJN37" s="176"/>
      <c r="WJO37" s="176"/>
      <c r="WJP37" s="176"/>
      <c r="WJQ37" s="176"/>
      <c r="WJR37" s="176"/>
      <c r="WJS37" s="176"/>
      <c r="WJT37" s="176"/>
      <c r="WJU37" s="176"/>
      <c r="WJV37" s="176"/>
      <c r="WJW37" s="176"/>
      <c r="WJX37" s="176"/>
      <c r="WJY37" s="176"/>
      <c r="WJZ37" s="176"/>
      <c r="WKA37" s="176"/>
      <c r="WKB37" s="176"/>
      <c r="WKC37" s="176"/>
      <c r="WKD37" s="176"/>
      <c r="WKE37" s="176"/>
      <c r="WKF37" s="176"/>
      <c r="WKG37" s="176"/>
      <c r="WKH37" s="176"/>
      <c r="WKI37" s="176"/>
      <c r="WKJ37" s="176"/>
      <c r="WKK37" s="176"/>
      <c r="WKL37" s="176"/>
      <c r="WKM37" s="176"/>
      <c r="WKN37" s="176"/>
      <c r="WKO37" s="176"/>
      <c r="WKP37" s="176"/>
      <c r="WKQ37" s="176"/>
      <c r="WKR37" s="176"/>
      <c r="WKS37" s="176"/>
      <c r="WKT37" s="176"/>
      <c r="WKU37" s="176"/>
      <c r="WKV37" s="176"/>
      <c r="WKW37" s="176"/>
      <c r="WKX37" s="176"/>
      <c r="WKY37" s="176"/>
      <c r="WKZ37" s="176"/>
      <c r="WLA37" s="176"/>
      <c r="WLB37" s="176"/>
      <c r="WLC37" s="176"/>
      <c r="WLD37" s="176"/>
      <c r="WLE37" s="176"/>
      <c r="WLF37" s="176"/>
      <c r="WLG37" s="176"/>
      <c r="WLH37" s="176"/>
      <c r="WLI37" s="176"/>
      <c r="WLJ37" s="176"/>
      <c r="WLK37" s="176"/>
      <c r="WLL37" s="176"/>
      <c r="WLM37" s="176"/>
      <c r="WLN37" s="176"/>
      <c r="WLO37" s="176"/>
      <c r="WLP37" s="176"/>
      <c r="WLQ37" s="176"/>
      <c r="WLR37" s="176"/>
      <c r="WLS37" s="176"/>
      <c r="WLT37" s="176"/>
      <c r="WLU37" s="176"/>
      <c r="WLV37" s="176"/>
      <c r="WLW37" s="176"/>
      <c r="WLX37" s="176"/>
      <c r="WLY37" s="176"/>
      <c r="WLZ37" s="176"/>
      <c r="WMA37" s="176"/>
      <c r="WMB37" s="176"/>
      <c r="WMC37" s="176"/>
      <c r="WMD37" s="176"/>
      <c r="WME37" s="176"/>
      <c r="WMF37" s="176"/>
      <c r="WMG37" s="176"/>
      <c r="WMH37" s="176"/>
      <c r="WMI37" s="176"/>
      <c r="WMJ37" s="176"/>
      <c r="WMK37" s="176"/>
      <c r="WML37" s="176"/>
      <c r="WMM37" s="176"/>
      <c r="WMN37" s="176"/>
      <c r="WMO37" s="176"/>
      <c r="WMP37" s="176"/>
      <c r="WMQ37" s="176"/>
      <c r="WMR37" s="176"/>
      <c r="WMS37" s="176"/>
      <c r="WMT37" s="176"/>
      <c r="WMU37" s="176"/>
      <c r="WMV37" s="176"/>
      <c r="WMW37" s="176"/>
      <c r="WMX37" s="176"/>
      <c r="WMY37" s="176"/>
      <c r="WMZ37" s="176"/>
      <c r="WNA37" s="176"/>
      <c r="WNB37" s="176"/>
      <c r="WNC37" s="176"/>
      <c r="WND37" s="176"/>
      <c r="WNE37" s="176"/>
      <c r="WNF37" s="176"/>
      <c r="WNG37" s="176"/>
      <c r="WNH37" s="176"/>
      <c r="WNI37" s="176"/>
      <c r="WNJ37" s="176"/>
      <c r="WNK37" s="176"/>
      <c r="WNL37" s="176"/>
      <c r="WNM37" s="176"/>
      <c r="WNN37" s="176"/>
      <c r="WNO37" s="176"/>
      <c r="WNP37" s="176"/>
      <c r="WNQ37" s="176"/>
      <c r="WNR37" s="176"/>
      <c r="WNS37" s="176"/>
      <c r="WNT37" s="176"/>
      <c r="WNU37" s="176"/>
      <c r="WNV37" s="176"/>
      <c r="WNW37" s="176"/>
      <c r="WNX37" s="176"/>
      <c r="WNY37" s="176"/>
      <c r="WNZ37" s="176"/>
      <c r="WOA37" s="176"/>
      <c r="WOB37" s="176"/>
      <c r="WOC37" s="176"/>
      <c r="WOD37" s="176"/>
      <c r="WOE37" s="176"/>
      <c r="WOF37" s="176"/>
      <c r="WOG37" s="176"/>
      <c r="WOH37" s="176"/>
      <c r="WOI37" s="176"/>
      <c r="WOJ37" s="176"/>
      <c r="WOK37" s="176"/>
      <c r="WOL37" s="176"/>
      <c r="WOM37" s="176"/>
      <c r="WON37" s="176"/>
      <c r="WOO37" s="176"/>
      <c r="WOP37" s="176"/>
      <c r="WOQ37" s="176"/>
      <c r="WOR37" s="176"/>
      <c r="WOS37" s="176"/>
      <c r="WOT37" s="176"/>
      <c r="WOU37" s="176"/>
      <c r="WOV37" s="176"/>
      <c r="WOW37" s="176"/>
      <c r="WOX37" s="176"/>
      <c r="WOY37" s="176"/>
      <c r="WOZ37" s="176"/>
      <c r="WPA37" s="176"/>
      <c r="WPB37" s="176"/>
      <c r="WPC37" s="176"/>
      <c r="WPD37" s="176"/>
      <c r="WPE37" s="176"/>
      <c r="WPF37" s="176"/>
      <c r="WPG37" s="176"/>
      <c r="WPH37" s="176"/>
      <c r="WPI37" s="176"/>
      <c r="WPJ37" s="176"/>
      <c r="WPK37" s="176"/>
      <c r="WPL37" s="176"/>
      <c r="WPM37" s="176"/>
      <c r="WPN37" s="176"/>
      <c r="WPO37" s="176"/>
      <c r="WPP37" s="176"/>
      <c r="WPQ37" s="176"/>
      <c r="WPR37" s="176"/>
      <c r="WPS37" s="176"/>
      <c r="WPT37" s="176"/>
      <c r="WPU37" s="176"/>
      <c r="WPV37" s="176"/>
      <c r="WPW37" s="176"/>
      <c r="WPX37" s="176"/>
      <c r="WPY37" s="176"/>
      <c r="WPZ37" s="176"/>
      <c r="WQA37" s="176"/>
      <c r="WQB37" s="176"/>
      <c r="WQC37" s="176"/>
      <c r="WQD37" s="176"/>
      <c r="WQE37" s="176"/>
      <c r="WQF37" s="176"/>
      <c r="WQG37" s="176"/>
      <c r="WQH37" s="176"/>
      <c r="WQI37" s="176"/>
      <c r="WQJ37" s="176"/>
      <c r="WQK37" s="176"/>
      <c r="WQL37" s="176"/>
      <c r="WQM37" s="176"/>
      <c r="WQN37" s="176"/>
      <c r="WQO37" s="176"/>
      <c r="WQP37" s="176"/>
      <c r="WQQ37" s="176"/>
      <c r="WQR37" s="176"/>
      <c r="WQS37" s="176"/>
      <c r="WQT37" s="176"/>
      <c r="WQU37" s="176"/>
      <c r="WQV37" s="176"/>
      <c r="WQW37" s="176"/>
      <c r="WQX37" s="176"/>
      <c r="WQY37" s="176"/>
      <c r="WQZ37" s="176"/>
      <c r="WRA37" s="176"/>
      <c r="WRB37" s="176"/>
      <c r="WRC37" s="176"/>
      <c r="WRD37" s="176"/>
      <c r="WRE37" s="176"/>
      <c r="WRF37" s="176"/>
      <c r="WRG37" s="176"/>
      <c r="WRH37" s="176"/>
      <c r="WRI37" s="176"/>
      <c r="WRJ37" s="176"/>
      <c r="WRK37" s="176"/>
      <c r="WRL37" s="176"/>
      <c r="WRM37" s="176"/>
      <c r="WRN37" s="176"/>
      <c r="WRO37" s="176"/>
      <c r="WRP37" s="176"/>
      <c r="WRQ37" s="176"/>
      <c r="WRR37" s="176"/>
      <c r="WRS37" s="176"/>
      <c r="WRT37" s="176"/>
      <c r="WRU37" s="176"/>
      <c r="WRV37" s="176"/>
      <c r="WRW37" s="176"/>
      <c r="WRX37" s="176"/>
      <c r="WRY37" s="176"/>
      <c r="WRZ37" s="176"/>
      <c r="WSA37" s="176"/>
      <c r="WSB37" s="176"/>
      <c r="WSC37" s="176"/>
      <c r="WSD37" s="176"/>
      <c r="WSE37" s="176"/>
      <c r="WSF37" s="176"/>
      <c r="WSG37" s="176"/>
      <c r="WSH37" s="176"/>
      <c r="WSI37" s="176"/>
      <c r="WSJ37" s="176"/>
      <c r="WSK37" s="176"/>
      <c r="WSL37" s="176"/>
      <c r="WSM37" s="176"/>
      <c r="WSN37" s="176"/>
      <c r="WSO37" s="176"/>
      <c r="WSP37" s="176"/>
      <c r="WSQ37" s="176"/>
      <c r="WSR37" s="176"/>
      <c r="WSS37" s="176"/>
      <c r="WST37" s="176"/>
      <c r="WSU37" s="176"/>
      <c r="WSV37" s="176"/>
      <c r="WSW37" s="176"/>
      <c r="WSX37" s="176"/>
      <c r="WSY37" s="176"/>
      <c r="WSZ37" s="176"/>
      <c r="WTA37" s="176"/>
      <c r="WTB37" s="176"/>
      <c r="WTC37" s="176"/>
      <c r="WTD37" s="176"/>
      <c r="WTE37" s="176"/>
      <c r="WTF37" s="176"/>
      <c r="WTG37" s="176"/>
      <c r="WTH37" s="176"/>
      <c r="WTI37" s="176"/>
      <c r="WTJ37" s="176"/>
      <c r="WTK37" s="176"/>
      <c r="WTL37" s="176"/>
      <c r="WTM37" s="176"/>
      <c r="WTN37" s="176"/>
      <c r="WTO37" s="176"/>
      <c r="WTP37" s="176"/>
      <c r="WTQ37" s="176"/>
      <c r="WTR37" s="176"/>
      <c r="WTS37" s="176"/>
      <c r="WTT37" s="176"/>
      <c r="WTU37" s="176"/>
      <c r="WTV37" s="176"/>
      <c r="WTW37" s="176"/>
      <c r="WTX37" s="176"/>
      <c r="WTY37" s="176"/>
      <c r="WTZ37" s="176"/>
      <c r="WUA37" s="176"/>
      <c r="WUB37" s="176"/>
      <c r="WUC37" s="176"/>
      <c r="WUD37" s="176"/>
      <c r="WUE37" s="176"/>
      <c r="WUF37" s="176"/>
      <c r="WUG37" s="176"/>
      <c r="WUH37" s="176"/>
      <c r="WUI37" s="176"/>
      <c r="WUJ37" s="176"/>
      <c r="WUK37" s="176"/>
      <c r="WUL37" s="176"/>
      <c r="WUM37" s="176"/>
      <c r="WUN37" s="176"/>
      <c r="WUO37" s="176"/>
      <c r="WUP37" s="176"/>
      <c r="WUQ37" s="176"/>
      <c r="WUR37" s="176"/>
      <c r="WUS37" s="176"/>
      <c r="WUT37" s="176"/>
      <c r="WUU37" s="176"/>
      <c r="WUV37" s="176"/>
      <c r="WUW37" s="176"/>
      <c r="WUX37" s="176"/>
      <c r="WUY37" s="176"/>
      <c r="WUZ37" s="176"/>
      <c r="WVA37" s="176"/>
      <c r="WVB37" s="176"/>
      <c r="WVC37" s="176"/>
      <c r="WVD37" s="176"/>
      <c r="WVE37" s="176"/>
      <c r="WVF37" s="176"/>
      <c r="WVG37" s="176"/>
      <c r="WVH37" s="176"/>
      <c r="WVI37" s="176"/>
      <c r="WVJ37" s="176"/>
      <c r="WVK37" s="176"/>
      <c r="WVL37" s="176"/>
      <c r="WVM37" s="176"/>
      <c r="WVN37" s="176"/>
      <c r="WVO37" s="176"/>
      <c r="WVP37" s="176"/>
      <c r="WVQ37" s="176"/>
      <c r="WVR37" s="176"/>
      <c r="WVS37" s="176"/>
      <c r="WVT37" s="176"/>
      <c r="WVU37" s="176"/>
      <c r="WVV37" s="176"/>
      <c r="WVW37" s="176"/>
      <c r="WVX37" s="176"/>
      <c r="WVY37" s="176"/>
      <c r="WVZ37" s="176"/>
      <c r="WWA37" s="176"/>
      <c r="WWB37" s="176"/>
      <c r="WWC37" s="176"/>
      <c r="WWD37" s="176"/>
      <c r="WWE37" s="176"/>
      <c r="WWF37" s="176"/>
      <c r="WWG37" s="176"/>
      <c r="WWH37" s="176"/>
      <c r="WWI37" s="176"/>
      <c r="WWJ37" s="176"/>
      <c r="WWK37" s="176"/>
      <c r="WWL37" s="176"/>
      <c r="WWM37" s="176"/>
      <c r="WWN37" s="176"/>
      <c r="WWO37" s="176"/>
      <c r="WWP37" s="176"/>
      <c r="WWQ37" s="176"/>
      <c r="WWR37" s="176"/>
      <c r="WWS37" s="176"/>
      <c r="WWT37" s="176"/>
      <c r="WWU37" s="176"/>
      <c r="WWV37" s="176"/>
      <c r="WWW37" s="176"/>
      <c r="WWX37" s="176"/>
      <c r="WWY37" s="176"/>
      <c r="WWZ37" s="176"/>
      <c r="WXA37" s="176"/>
      <c r="WXB37" s="176"/>
      <c r="WXC37" s="176"/>
      <c r="WXD37" s="176"/>
      <c r="WXE37" s="176"/>
      <c r="WXF37" s="176"/>
      <c r="WXG37" s="176"/>
      <c r="WXH37" s="176"/>
      <c r="WXI37" s="176"/>
      <c r="WXJ37" s="176"/>
      <c r="WXK37" s="176"/>
      <c r="WXL37" s="176"/>
      <c r="WXM37" s="176"/>
      <c r="WXN37" s="176"/>
      <c r="WXO37" s="176"/>
      <c r="WXP37" s="176"/>
      <c r="WXQ37" s="176"/>
      <c r="WXR37" s="176"/>
      <c r="WXS37" s="176"/>
      <c r="WXT37" s="176"/>
      <c r="WXU37" s="176"/>
      <c r="WXV37" s="176"/>
      <c r="WXW37" s="176"/>
      <c r="WXX37" s="176"/>
      <c r="WXY37" s="176"/>
      <c r="WXZ37" s="176"/>
      <c r="WYA37" s="176"/>
      <c r="WYB37" s="176"/>
      <c r="WYC37" s="176"/>
      <c r="WYD37" s="176"/>
      <c r="WYE37" s="176"/>
      <c r="WYF37" s="176"/>
      <c r="WYG37" s="176"/>
      <c r="WYH37" s="176"/>
      <c r="WYI37" s="176"/>
      <c r="WYJ37" s="176"/>
      <c r="WYK37" s="176"/>
      <c r="WYL37" s="176"/>
      <c r="WYM37" s="176"/>
      <c r="WYN37" s="176"/>
      <c r="WYO37" s="176"/>
      <c r="WYP37" s="176"/>
      <c r="WYQ37" s="176"/>
      <c r="WYR37" s="176"/>
      <c r="WYS37" s="176"/>
      <c r="WYT37" s="176"/>
      <c r="WYU37" s="176"/>
      <c r="WYV37" s="176"/>
      <c r="WYW37" s="176"/>
      <c r="WYX37" s="176"/>
      <c r="WYY37" s="176"/>
      <c r="WYZ37" s="176"/>
      <c r="WZA37" s="176"/>
      <c r="WZB37" s="176"/>
      <c r="WZC37" s="176"/>
      <c r="WZD37" s="176"/>
      <c r="WZE37" s="176"/>
      <c r="WZF37" s="176"/>
      <c r="WZG37" s="176"/>
      <c r="WZH37" s="176"/>
      <c r="WZI37" s="176"/>
      <c r="WZJ37" s="176"/>
      <c r="WZK37" s="176"/>
      <c r="WZL37" s="176"/>
      <c r="WZM37" s="176"/>
      <c r="WZN37" s="176"/>
      <c r="WZO37" s="176"/>
      <c r="WZP37" s="176"/>
      <c r="WZQ37" s="176"/>
      <c r="WZR37" s="176"/>
      <c r="WZS37" s="176"/>
      <c r="WZT37" s="176"/>
      <c r="WZU37" s="176"/>
      <c r="WZV37" s="176"/>
      <c r="WZW37" s="176"/>
      <c r="WZX37" s="176"/>
      <c r="WZY37" s="176"/>
      <c r="WZZ37" s="176"/>
      <c r="XAA37" s="176"/>
      <c r="XAB37" s="176"/>
      <c r="XAC37" s="176"/>
      <c r="XAD37" s="176"/>
      <c r="XAE37" s="176"/>
      <c r="XAF37" s="176"/>
      <c r="XAG37" s="176"/>
      <c r="XAH37" s="176"/>
      <c r="XAI37" s="176"/>
      <c r="XAJ37" s="176"/>
      <c r="XAK37" s="176"/>
      <c r="XAL37" s="176"/>
      <c r="XAM37" s="176"/>
      <c r="XAN37" s="176"/>
      <c r="XAO37" s="176"/>
      <c r="XAP37" s="176"/>
      <c r="XAQ37" s="176"/>
      <c r="XAR37" s="176"/>
      <c r="XAS37" s="176"/>
      <c r="XAT37" s="176"/>
      <c r="XAU37" s="176"/>
      <c r="XAV37" s="176"/>
      <c r="XAW37" s="176"/>
      <c r="XAX37" s="176"/>
      <c r="XAY37" s="176"/>
      <c r="XAZ37" s="176"/>
      <c r="XBA37" s="176"/>
      <c r="XBB37" s="176"/>
      <c r="XBC37" s="176"/>
      <c r="XBD37" s="176"/>
      <c r="XBE37" s="176"/>
      <c r="XBF37" s="176"/>
      <c r="XBG37" s="176"/>
      <c r="XBH37" s="176"/>
      <c r="XBI37" s="176"/>
      <c r="XBJ37" s="176"/>
      <c r="XBK37" s="176"/>
      <c r="XBL37" s="176"/>
      <c r="XBM37" s="176"/>
      <c r="XBN37" s="176"/>
      <c r="XBO37" s="176"/>
      <c r="XBP37" s="176"/>
      <c r="XBQ37" s="176"/>
      <c r="XBR37" s="176"/>
      <c r="XBS37" s="176"/>
      <c r="XBT37" s="176"/>
      <c r="XBU37" s="176"/>
      <c r="XBV37" s="176"/>
      <c r="XBW37" s="176"/>
      <c r="XBX37" s="176"/>
      <c r="XBY37" s="176"/>
      <c r="XBZ37" s="176"/>
      <c r="XCA37" s="176"/>
      <c r="XCB37" s="176"/>
      <c r="XCC37" s="176"/>
      <c r="XCD37" s="176"/>
      <c r="XCE37" s="176"/>
      <c r="XCF37" s="176"/>
      <c r="XCG37" s="176"/>
      <c r="XCH37" s="176"/>
      <c r="XCI37" s="176"/>
      <c r="XCJ37" s="176"/>
      <c r="XCK37" s="176"/>
      <c r="XCL37" s="176"/>
      <c r="XCM37" s="176"/>
      <c r="XCN37" s="176"/>
      <c r="XCO37" s="176"/>
      <c r="XCP37" s="176"/>
      <c r="XCQ37" s="176"/>
      <c r="XCR37" s="176"/>
      <c r="XCS37" s="176"/>
      <c r="XCT37" s="176"/>
      <c r="XCU37" s="176"/>
      <c r="XCV37" s="176"/>
      <c r="XCW37" s="176"/>
      <c r="XCX37" s="176"/>
      <c r="XCY37" s="176"/>
      <c r="XCZ37" s="176"/>
      <c r="XDA37" s="176"/>
      <c r="XDB37" s="176"/>
      <c r="XDC37" s="176"/>
      <c r="XDD37" s="176"/>
      <c r="XDE37" s="176"/>
      <c r="XDF37" s="176"/>
      <c r="XDG37" s="176"/>
      <c r="XDH37" s="176"/>
      <c r="XDI37" s="176"/>
      <c r="XDJ37" s="176"/>
      <c r="XDK37" s="176"/>
      <c r="XDL37" s="176"/>
      <c r="XDM37" s="176"/>
      <c r="XDN37" s="176"/>
      <c r="XDO37" s="176"/>
      <c r="XDP37" s="176"/>
      <c r="XDQ37" s="176"/>
      <c r="XDR37" s="176"/>
      <c r="XDS37" s="176"/>
      <c r="XDT37" s="176"/>
      <c r="XDU37" s="176"/>
      <c r="XDV37" s="176"/>
      <c r="XDW37" s="176"/>
      <c r="XDX37" s="176"/>
      <c r="XDY37" s="176"/>
      <c r="XDZ37" s="176"/>
      <c r="XEA37" s="176"/>
      <c r="XEB37" s="176"/>
      <c r="XEC37" s="176"/>
      <c r="XED37" s="176"/>
      <c r="XEE37" s="176"/>
      <c r="XEF37" s="176"/>
      <c r="XEG37" s="176"/>
      <c r="XEH37" s="176"/>
      <c r="XEI37" s="176"/>
      <c r="XEJ37" s="176"/>
      <c r="XEK37" s="176"/>
      <c r="XEL37" s="176"/>
      <c r="XEM37" s="176"/>
      <c r="XEN37" s="176"/>
      <c r="XEO37" s="176"/>
      <c r="XEP37" s="176"/>
      <c r="XEQ37" s="176"/>
      <c r="XER37" s="176"/>
      <c r="XES37" s="176"/>
      <c r="XET37" s="176"/>
      <c r="XEU37" s="176"/>
      <c r="XEV37" s="176"/>
      <c r="XEW37" s="176"/>
      <c r="XEX37" s="176"/>
      <c r="XEY37" s="176"/>
      <c r="XEZ37" s="176"/>
      <c r="XFA37" s="176"/>
      <c r="XFB37" s="176"/>
      <c r="XFC37" s="176"/>
      <c r="XFD37" s="176"/>
    </row>
    <row r="38" spans="1:16384" x14ac:dyDescent="0.3">
      <c r="D38" s="347"/>
      <c r="E38"/>
      <c r="F38"/>
    </row>
    <row r="39" spans="1:16384" x14ac:dyDescent="0.3">
      <c r="D39" s="347"/>
      <c r="E39"/>
      <c r="F39"/>
    </row>
    <row r="40" spans="1:16384" x14ac:dyDescent="0.3">
      <c r="D40" s="347"/>
      <c r="E40"/>
      <c r="F40"/>
    </row>
    <row r="41" spans="1:16384" x14ac:dyDescent="0.3">
      <c r="D41" s="347"/>
      <c r="E41"/>
      <c r="F41"/>
    </row>
    <row r="42" spans="1:16384" x14ac:dyDescent="0.3">
      <c r="D42" s="347"/>
      <c r="E42"/>
      <c r="F42"/>
    </row>
    <row r="43" spans="1:16384" x14ac:dyDescent="0.3">
      <c r="D43" s="347"/>
      <c r="E43"/>
      <c r="F43"/>
    </row>
    <row r="44" spans="1:16384" x14ac:dyDescent="0.3">
      <c r="D44" s="347"/>
      <c r="E44"/>
      <c r="F44"/>
    </row>
    <row r="45" spans="1:16384" hidden="1" x14ac:dyDescent="0.3">
      <c r="D45" s="347"/>
      <c r="E45"/>
      <c r="F45"/>
    </row>
    <row r="46" spans="1:16384" hidden="1" x14ac:dyDescent="0.3">
      <c r="D46" s="347"/>
      <c r="E46"/>
      <c r="F46"/>
    </row>
    <row r="47" spans="1:16384" hidden="1" x14ac:dyDescent="0.3">
      <c r="C47" s="176"/>
      <c r="D47" s="346"/>
      <c r="E47" s="176"/>
      <c r="F47" s="176"/>
      <c r="G47" s="176"/>
      <c r="H47" s="176"/>
      <c r="I47" s="176"/>
      <c r="J47" s="176"/>
    </row>
    <row r="48" spans="1:16384" hidden="1" x14ac:dyDescent="0.3">
      <c r="D48" s="347"/>
      <c r="E48"/>
      <c r="F48"/>
    </row>
    <row r="49" spans="4:6" hidden="1" x14ac:dyDescent="0.3">
      <c r="D49" s="347"/>
      <c r="E49"/>
      <c r="F49"/>
    </row>
    <row r="50" spans="4:6" hidden="1" x14ac:dyDescent="0.3">
      <c r="D50" s="347"/>
      <c r="E50"/>
      <c r="F50"/>
    </row>
    <row r="51" spans="4:6" hidden="1" x14ac:dyDescent="0.3">
      <c r="D51" s="347"/>
      <c r="E51"/>
      <c r="F51"/>
    </row>
    <row r="52" spans="4:6" hidden="1" x14ac:dyDescent="0.3">
      <c r="D52" s="347"/>
      <c r="E52"/>
      <c r="F52"/>
    </row>
    <row r="53" spans="4:6" hidden="1" x14ac:dyDescent="0.3"/>
    <row r="54" spans="4:6" hidden="1" x14ac:dyDescent="0.3"/>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46B08F3-28E8-401C-A204-6463A232A9A9}">
          <x14:formula1>
            <xm:f>Summary!$AL$6:$AL$7</xm:f>
          </x14:formula1>
          <xm:sqref>J5:J33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C204-247D-450F-990C-242C2F9191A7}">
  <sheetPr codeName="Sheet11">
    <tabColor theme="1"/>
  </sheetPr>
  <dimension ref="A1"/>
  <sheetViews>
    <sheetView showGridLines="0" workbookViewId="0">
      <selection activeCell="L29" sqref="L29"/>
    </sheetView>
  </sheetViews>
  <sheetFormatPr defaultRowHeight="15.6"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4D-D771-4165-9FE6-7962EEB439E4}">
  <sheetPr codeName="Sheet12">
    <tabColor theme="0"/>
  </sheetPr>
  <dimension ref="A1:M1021"/>
  <sheetViews>
    <sheetView showGridLines="0" zoomScale="70" zoomScaleNormal="70" workbookViewId="0">
      <selection activeCell="H30" sqref="H30"/>
    </sheetView>
  </sheetViews>
  <sheetFormatPr defaultRowHeight="15.6" x14ac:dyDescent="0.3"/>
  <cols>
    <col min="1" max="1" width="13.69921875" customWidth="1"/>
    <col min="2" max="2" width="40.59765625" customWidth="1"/>
    <col min="5" max="5" width="17" customWidth="1"/>
    <col min="6" max="6" width="3.09765625" customWidth="1"/>
    <col min="7" max="7" width="21.69921875" customWidth="1"/>
    <col min="8" max="8" width="10.59765625" customWidth="1"/>
    <col min="10" max="10" width="8.8984375" customWidth="1"/>
    <col min="11" max="11" width="12.19921875" customWidth="1"/>
  </cols>
  <sheetData>
    <row r="1" spans="1:13" x14ac:dyDescent="0.3">
      <c r="A1" s="135" t="s">
        <v>283</v>
      </c>
      <c r="G1" s="135" t="s">
        <v>284</v>
      </c>
    </row>
    <row r="2" spans="1:13" ht="7.8" customHeight="1" x14ac:dyDescent="0.3"/>
    <row r="3" spans="1:13" x14ac:dyDescent="0.3">
      <c r="A3" t="s">
        <v>92</v>
      </c>
      <c r="B3" t="s">
        <v>34</v>
      </c>
      <c r="C3" t="s">
        <v>124</v>
      </c>
      <c r="D3" t="s">
        <v>125</v>
      </c>
      <c r="E3" t="s">
        <v>126</v>
      </c>
      <c r="G3" t="s">
        <v>148</v>
      </c>
      <c r="H3" t="s">
        <v>149</v>
      </c>
      <c r="I3" t="s">
        <v>150</v>
      </c>
      <c r="J3" t="s">
        <v>34</v>
      </c>
      <c r="K3" t="s">
        <v>126</v>
      </c>
      <c r="L3" t="s">
        <v>124</v>
      </c>
      <c r="M3" t="s">
        <v>125</v>
      </c>
    </row>
    <row r="4" spans="1:13" x14ac:dyDescent="0.3">
      <c r="A4" s="464">
        <v>45200</v>
      </c>
      <c r="B4" s="435" t="s">
        <v>362</v>
      </c>
      <c r="C4" s="453">
        <v>20</v>
      </c>
      <c r="D4" s="453"/>
      <c r="E4" s="435" t="s">
        <v>363</v>
      </c>
      <c r="G4" s="464"/>
      <c r="H4" s="464"/>
      <c r="I4" s="435"/>
      <c r="J4" s="435"/>
      <c r="K4" s="435"/>
      <c r="L4" s="435"/>
      <c r="M4" s="435"/>
    </row>
    <row r="5" spans="1:13" x14ac:dyDescent="0.3">
      <c r="A5" s="464">
        <v>45201</v>
      </c>
      <c r="B5" s="435" t="s">
        <v>364</v>
      </c>
      <c r="C5" s="453">
        <v>50</v>
      </c>
      <c r="D5" s="453"/>
      <c r="E5" s="435" t="s">
        <v>365</v>
      </c>
      <c r="G5" s="464"/>
      <c r="H5" s="464"/>
      <c r="I5" s="435"/>
      <c r="J5" s="435"/>
      <c r="K5" s="435"/>
      <c r="L5" s="435"/>
      <c r="M5" s="435"/>
    </row>
    <row r="6" spans="1:13" x14ac:dyDescent="0.3">
      <c r="A6" s="464">
        <v>45202</v>
      </c>
      <c r="B6" s="435" t="s">
        <v>366</v>
      </c>
      <c r="C6" s="453">
        <v>15</v>
      </c>
      <c r="D6" s="453"/>
      <c r="E6" s="435" t="s">
        <v>367</v>
      </c>
      <c r="G6" s="464"/>
      <c r="H6" s="464"/>
      <c r="I6" s="435"/>
      <c r="J6" s="435"/>
      <c r="K6" s="435"/>
      <c r="L6" s="435"/>
      <c r="M6" s="435"/>
    </row>
    <row r="7" spans="1:13" x14ac:dyDescent="0.3">
      <c r="A7" s="464"/>
      <c r="B7" s="435"/>
      <c r="C7" s="453"/>
      <c r="D7" s="453"/>
      <c r="E7" s="435"/>
      <c r="G7" s="464"/>
      <c r="H7" s="464"/>
      <c r="I7" s="435"/>
      <c r="J7" s="435"/>
      <c r="K7" s="435"/>
      <c r="L7" s="435"/>
      <c r="M7" s="435"/>
    </row>
    <row r="8" spans="1:13" x14ac:dyDescent="0.3">
      <c r="A8" s="464"/>
      <c r="B8" s="435"/>
      <c r="C8" s="453"/>
      <c r="D8" s="453"/>
      <c r="E8" s="435"/>
      <c r="G8" s="464"/>
      <c r="H8" s="464"/>
      <c r="I8" s="435"/>
      <c r="J8" s="435"/>
      <c r="K8" s="435"/>
      <c r="L8" s="435"/>
      <c r="M8" s="435"/>
    </row>
    <row r="9" spans="1:13" x14ac:dyDescent="0.3">
      <c r="A9" s="464"/>
      <c r="B9" s="435"/>
      <c r="C9" s="453"/>
      <c r="D9" s="453"/>
      <c r="E9" s="435"/>
      <c r="G9" s="464"/>
      <c r="H9" s="464"/>
      <c r="I9" s="435"/>
      <c r="J9" s="435"/>
      <c r="K9" s="435"/>
      <c r="L9" s="435"/>
      <c r="M9" s="435"/>
    </row>
    <row r="10" spans="1:13" x14ac:dyDescent="0.3">
      <c r="A10" s="464"/>
      <c r="B10" s="435"/>
      <c r="C10" s="453"/>
      <c r="D10" s="453"/>
      <c r="E10" s="435"/>
      <c r="G10" s="464"/>
      <c r="H10" s="464"/>
      <c r="I10" s="435"/>
      <c r="J10" s="435"/>
      <c r="K10" s="435"/>
      <c r="L10" s="435"/>
      <c r="M10" s="435"/>
    </row>
    <row r="11" spans="1:13" x14ac:dyDescent="0.3">
      <c r="A11" s="464"/>
      <c r="B11" s="435"/>
      <c r="C11" s="453"/>
      <c r="D11" s="453"/>
      <c r="E11" s="435"/>
      <c r="G11" s="464"/>
      <c r="H11" s="464"/>
      <c r="I11" s="435"/>
      <c r="J11" s="435"/>
      <c r="K11" s="435"/>
      <c r="L11" s="435"/>
      <c r="M11" s="435"/>
    </row>
    <row r="12" spans="1:13" x14ac:dyDescent="0.3">
      <c r="A12" s="464"/>
      <c r="B12" s="435"/>
      <c r="C12" s="453"/>
      <c r="D12" s="453"/>
      <c r="E12" s="435"/>
      <c r="G12" s="464"/>
      <c r="H12" s="464"/>
      <c r="I12" s="435"/>
      <c r="J12" s="435"/>
      <c r="K12" s="435"/>
      <c r="L12" s="435"/>
      <c r="M12" s="435"/>
    </row>
    <row r="13" spans="1:13" x14ac:dyDescent="0.3">
      <c r="A13" s="464"/>
      <c r="B13" s="435"/>
      <c r="C13" s="453"/>
      <c r="D13" s="453"/>
      <c r="E13" s="435"/>
      <c r="G13" s="464"/>
      <c r="H13" s="464"/>
      <c r="I13" s="435"/>
      <c r="J13" s="435"/>
      <c r="K13" s="435"/>
      <c r="L13" s="435"/>
      <c r="M13" s="435"/>
    </row>
    <row r="14" spans="1:13" x14ac:dyDescent="0.3">
      <c r="A14" s="464"/>
      <c r="B14" s="435"/>
      <c r="C14" s="453"/>
      <c r="D14" s="453"/>
      <c r="E14" s="435"/>
      <c r="G14" s="464"/>
      <c r="H14" s="464"/>
      <c r="I14" s="435"/>
      <c r="J14" s="435"/>
      <c r="K14" s="435"/>
      <c r="L14" s="435"/>
      <c r="M14" s="435"/>
    </row>
    <row r="15" spans="1:13" x14ac:dyDescent="0.3">
      <c r="A15" s="464"/>
      <c r="B15" s="435"/>
      <c r="C15" s="453"/>
      <c r="D15" s="453"/>
      <c r="E15" s="435"/>
      <c r="G15" s="464"/>
      <c r="H15" s="464"/>
      <c r="I15" s="435"/>
      <c r="J15" s="435"/>
      <c r="K15" s="435"/>
      <c r="L15" s="435"/>
      <c r="M15" s="435"/>
    </row>
    <row r="16" spans="1:13" x14ac:dyDescent="0.3">
      <c r="A16" s="464"/>
      <c r="B16" s="435"/>
      <c r="C16" s="453"/>
      <c r="D16" s="453"/>
      <c r="E16" s="435"/>
      <c r="G16" s="464"/>
      <c r="H16" s="464"/>
      <c r="I16" s="435"/>
      <c r="J16" s="435"/>
      <c r="K16" s="435"/>
      <c r="L16" s="435"/>
      <c r="M16" s="435"/>
    </row>
    <row r="17" spans="1:13" x14ac:dyDescent="0.3">
      <c r="A17" s="464"/>
      <c r="B17" s="435"/>
      <c r="C17" s="453"/>
      <c r="D17" s="453"/>
      <c r="E17" s="435"/>
      <c r="G17" s="464"/>
      <c r="H17" s="464"/>
      <c r="I17" s="435"/>
      <c r="J17" s="435"/>
      <c r="K17" s="435"/>
      <c r="L17" s="435"/>
      <c r="M17" s="435"/>
    </row>
    <row r="18" spans="1:13" x14ac:dyDescent="0.3">
      <c r="A18" s="464"/>
      <c r="B18" s="435"/>
      <c r="C18" s="453"/>
      <c r="D18" s="453"/>
      <c r="E18" s="435"/>
      <c r="G18" s="464"/>
      <c r="H18" s="464"/>
      <c r="I18" s="435"/>
      <c r="J18" s="435"/>
      <c r="K18" s="435"/>
      <c r="L18" s="435"/>
      <c r="M18" s="435"/>
    </row>
    <row r="19" spans="1:13" x14ac:dyDescent="0.3">
      <c r="A19" s="464"/>
      <c r="B19" s="435"/>
      <c r="C19" s="453"/>
      <c r="D19" s="453"/>
      <c r="E19" s="435"/>
      <c r="G19" s="464"/>
      <c r="H19" s="464"/>
      <c r="I19" s="435"/>
      <c r="J19" s="435"/>
      <c r="K19" s="435"/>
      <c r="L19" s="435"/>
      <c r="M19" s="435"/>
    </row>
    <row r="20" spans="1:13" x14ac:dyDescent="0.3">
      <c r="A20" s="464"/>
      <c r="B20" s="435"/>
      <c r="C20" s="453"/>
      <c r="D20" s="453"/>
      <c r="E20" s="435"/>
      <c r="G20" s="464"/>
      <c r="H20" s="464"/>
      <c r="I20" s="435"/>
      <c r="J20" s="435"/>
      <c r="K20" s="435"/>
      <c r="L20" s="435"/>
      <c r="M20" s="435"/>
    </row>
    <row r="21" spans="1:13" x14ac:dyDescent="0.3">
      <c r="A21" s="464"/>
      <c r="B21" s="435"/>
      <c r="C21" s="453"/>
      <c r="D21" s="453"/>
      <c r="E21" s="435"/>
      <c r="G21" s="464"/>
      <c r="H21" s="464"/>
      <c r="I21" s="435"/>
      <c r="J21" s="435"/>
      <c r="K21" s="435"/>
      <c r="L21" s="435"/>
      <c r="M21" s="435"/>
    </row>
    <row r="22" spans="1:13" x14ac:dyDescent="0.3">
      <c r="A22" s="464"/>
      <c r="B22" s="435"/>
      <c r="C22" s="453"/>
      <c r="D22" s="453"/>
      <c r="E22" s="435"/>
      <c r="G22" s="464"/>
      <c r="H22" s="464"/>
      <c r="I22" s="435"/>
      <c r="J22" s="435"/>
      <c r="K22" s="435"/>
      <c r="L22" s="435"/>
      <c r="M22" s="435"/>
    </row>
    <row r="23" spans="1:13" x14ac:dyDescent="0.3">
      <c r="A23" s="464"/>
      <c r="B23" s="435"/>
      <c r="C23" s="453"/>
      <c r="D23" s="453"/>
      <c r="E23" s="435"/>
      <c r="G23" s="464"/>
      <c r="H23" s="464"/>
      <c r="I23" s="435"/>
      <c r="J23" s="435"/>
      <c r="K23" s="435"/>
      <c r="L23" s="435"/>
      <c r="M23" s="435"/>
    </row>
    <row r="24" spans="1:13" x14ac:dyDescent="0.3">
      <c r="A24" s="464"/>
      <c r="B24" s="435"/>
      <c r="C24" s="453"/>
      <c r="D24" s="453"/>
      <c r="E24" s="435"/>
      <c r="G24" s="464"/>
      <c r="H24" s="464"/>
      <c r="I24" s="435"/>
      <c r="J24" s="435"/>
      <c r="K24" s="435"/>
      <c r="L24" s="435"/>
      <c r="M24" s="435"/>
    </row>
    <row r="25" spans="1:13" x14ac:dyDescent="0.3">
      <c r="A25" s="464"/>
      <c r="B25" s="435"/>
      <c r="C25" s="453"/>
      <c r="D25" s="453"/>
      <c r="E25" s="435"/>
      <c r="G25" s="464"/>
      <c r="H25" s="464"/>
      <c r="I25" s="435"/>
      <c r="J25" s="435"/>
      <c r="K25" s="435"/>
      <c r="L25" s="435"/>
      <c r="M25" s="435"/>
    </row>
    <row r="26" spans="1:13" x14ac:dyDescent="0.3">
      <c r="A26" s="464"/>
      <c r="B26" s="435"/>
      <c r="C26" s="453"/>
      <c r="D26" s="453"/>
      <c r="E26" s="435"/>
      <c r="G26" s="464"/>
      <c r="H26" s="464"/>
      <c r="I26" s="435"/>
      <c r="J26" s="435"/>
      <c r="K26" s="435"/>
      <c r="L26" s="435"/>
      <c r="M26" s="435"/>
    </row>
    <row r="27" spans="1:13" x14ac:dyDescent="0.3">
      <c r="A27" s="464"/>
      <c r="B27" s="435"/>
      <c r="C27" s="453"/>
      <c r="D27" s="453"/>
      <c r="E27" s="435"/>
      <c r="G27" s="464"/>
      <c r="H27" s="464"/>
      <c r="I27" s="435"/>
      <c r="J27" s="435"/>
      <c r="K27" s="435"/>
      <c r="L27" s="435"/>
      <c r="M27" s="435"/>
    </row>
    <row r="28" spans="1:13" x14ac:dyDescent="0.3">
      <c r="A28" s="464"/>
      <c r="B28" s="435"/>
      <c r="C28" s="453"/>
      <c r="D28" s="453"/>
      <c r="E28" s="435"/>
      <c r="G28" s="464"/>
      <c r="H28" s="464"/>
      <c r="I28" s="435"/>
      <c r="J28" s="435"/>
      <c r="K28" s="435"/>
      <c r="L28" s="435"/>
      <c r="M28" s="435"/>
    </row>
    <row r="29" spans="1:13" x14ac:dyDescent="0.3">
      <c r="A29" s="464"/>
      <c r="B29" s="435"/>
      <c r="C29" s="453"/>
      <c r="D29" s="453"/>
      <c r="E29" s="435"/>
      <c r="G29" s="464"/>
      <c r="H29" s="464"/>
      <c r="I29" s="435"/>
      <c r="J29" s="435"/>
      <c r="K29" s="435"/>
      <c r="L29" s="435"/>
      <c r="M29" s="435"/>
    </row>
    <row r="30" spans="1:13" x14ac:dyDescent="0.3">
      <c r="A30" s="464"/>
      <c r="B30" s="435"/>
      <c r="C30" s="453"/>
      <c r="D30" s="453"/>
      <c r="E30" s="435"/>
      <c r="G30" s="464"/>
      <c r="H30" s="464"/>
      <c r="I30" s="435"/>
      <c r="J30" s="435"/>
      <c r="K30" s="435"/>
      <c r="L30" s="435"/>
      <c r="M30" s="435"/>
    </row>
    <row r="31" spans="1:13" x14ac:dyDescent="0.3">
      <c r="A31" s="464"/>
      <c r="B31" s="435"/>
      <c r="C31" s="453"/>
      <c r="D31" s="453"/>
      <c r="E31" s="435"/>
      <c r="G31" s="464"/>
      <c r="H31" s="464"/>
      <c r="I31" s="435"/>
      <c r="J31" s="435"/>
      <c r="K31" s="435"/>
      <c r="L31" s="435"/>
      <c r="M31" s="435"/>
    </row>
    <row r="32" spans="1:13" x14ac:dyDescent="0.3">
      <c r="A32" s="464"/>
      <c r="B32" s="435"/>
      <c r="C32" s="453"/>
      <c r="D32" s="453"/>
      <c r="E32" s="435"/>
      <c r="G32" s="464"/>
      <c r="H32" s="464"/>
      <c r="I32" s="435"/>
      <c r="J32" s="435"/>
      <c r="K32" s="435"/>
      <c r="L32" s="435"/>
      <c r="M32" s="435"/>
    </row>
    <row r="33" spans="1:13" x14ac:dyDescent="0.3">
      <c r="A33" s="464"/>
      <c r="B33" s="435"/>
      <c r="C33" s="453"/>
      <c r="D33" s="453"/>
      <c r="E33" s="435"/>
      <c r="G33" s="464"/>
      <c r="H33" s="464"/>
      <c r="I33" s="435"/>
      <c r="J33" s="435"/>
      <c r="K33" s="435"/>
      <c r="L33" s="435"/>
      <c r="M33" s="435"/>
    </row>
    <row r="34" spans="1:13" x14ac:dyDescent="0.3">
      <c r="A34" s="464"/>
      <c r="B34" s="435"/>
      <c r="C34" s="453"/>
      <c r="D34" s="453"/>
      <c r="E34" s="435"/>
      <c r="G34" s="464"/>
      <c r="H34" s="464"/>
      <c r="I34" s="435"/>
      <c r="J34" s="435"/>
      <c r="K34" s="435"/>
      <c r="L34" s="435"/>
      <c r="M34" s="435"/>
    </row>
    <row r="35" spans="1:13" x14ac:dyDescent="0.3">
      <c r="A35" s="464"/>
      <c r="B35" s="435"/>
      <c r="C35" s="453"/>
      <c r="D35" s="453"/>
      <c r="E35" s="435"/>
      <c r="G35" s="464"/>
      <c r="H35" s="464"/>
      <c r="I35" s="435"/>
      <c r="J35" s="435"/>
      <c r="K35" s="435"/>
      <c r="L35" s="435"/>
      <c r="M35" s="435"/>
    </row>
    <row r="36" spans="1:13" x14ac:dyDescent="0.3">
      <c r="A36" s="464"/>
      <c r="B36" s="435"/>
      <c r="C36" s="453"/>
      <c r="D36" s="453"/>
      <c r="E36" s="435"/>
      <c r="G36" s="464"/>
      <c r="H36" s="464"/>
      <c r="I36" s="435"/>
      <c r="J36" s="435"/>
      <c r="K36" s="435"/>
      <c r="L36" s="435"/>
      <c r="M36" s="435"/>
    </row>
    <row r="37" spans="1:13" x14ac:dyDescent="0.3">
      <c r="A37" s="464"/>
      <c r="B37" s="435"/>
      <c r="C37" s="453"/>
      <c r="D37" s="453"/>
      <c r="E37" s="435"/>
      <c r="G37" s="464"/>
      <c r="H37" s="464"/>
      <c r="I37" s="435"/>
      <c r="J37" s="435"/>
      <c r="K37" s="435"/>
      <c r="L37" s="435"/>
      <c r="M37" s="435"/>
    </row>
    <row r="38" spans="1:13" x14ac:dyDescent="0.3">
      <c r="A38" s="464"/>
      <c r="B38" s="435"/>
      <c r="C38" s="453"/>
      <c r="D38" s="453"/>
      <c r="E38" s="435"/>
      <c r="G38" s="464"/>
      <c r="H38" s="464"/>
      <c r="I38" s="435"/>
      <c r="J38" s="435"/>
      <c r="K38" s="435"/>
      <c r="L38" s="435"/>
      <c r="M38" s="435"/>
    </row>
    <row r="39" spans="1:13" x14ac:dyDescent="0.3">
      <c r="A39" s="464"/>
      <c r="B39" s="435"/>
      <c r="C39" s="453"/>
      <c r="D39" s="453"/>
      <c r="E39" s="435"/>
      <c r="G39" s="464"/>
      <c r="H39" s="464"/>
      <c r="I39" s="435"/>
      <c r="J39" s="435"/>
      <c r="K39" s="435"/>
      <c r="L39" s="435"/>
      <c r="M39" s="435"/>
    </row>
    <row r="40" spans="1:13" x14ac:dyDescent="0.3">
      <c r="A40" s="464"/>
      <c r="B40" s="435"/>
      <c r="C40" s="453"/>
      <c r="D40" s="453"/>
      <c r="E40" s="435"/>
      <c r="G40" s="464"/>
      <c r="H40" s="464"/>
      <c r="I40" s="435"/>
      <c r="J40" s="435"/>
      <c r="K40" s="435"/>
      <c r="L40" s="435"/>
      <c r="M40" s="435"/>
    </row>
    <row r="41" spans="1:13" x14ac:dyDescent="0.3">
      <c r="A41" s="464"/>
      <c r="B41" s="435"/>
      <c r="C41" s="453"/>
      <c r="D41" s="453"/>
      <c r="E41" s="435"/>
      <c r="G41" s="464"/>
      <c r="H41" s="464"/>
      <c r="I41" s="435"/>
      <c r="J41" s="435"/>
      <c r="K41" s="435"/>
      <c r="L41" s="435"/>
      <c r="M41" s="435"/>
    </row>
    <row r="42" spans="1:13" x14ac:dyDescent="0.3">
      <c r="A42" s="464"/>
      <c r="B42" s="435"/>
      <c r="C42" s="453"/>
      <c r="D42" s="453"/>
      <c r="E42" s="435"/>
      <c r="G42" s="464"/>
      <c r="H42" s="464"/>
      <c r="I42" s="435"/>
      <c r="J42" s="435"/>
      <c r="K42" s="435"/>
      <c r="L42" s="435"/>
      <c r="M42" s="435"/>
    </row>
    <row r="43" spans="1:13" x14ac:dyDescent="0.3">
      <c r="A43" s="464"/>
      <c r="B43" s="435"/>
      <c r="C43" s="453"/>
      <c r="D43" s="453"/>
      <c r="E43" s="435"/>
      <c r="G43" s="464"/>
      <c r="H43" s="464"/>
      <c r="I43" s="435"/>
      <c r="J43" s="435"/>
      <c r="K43" s="435"/>
      <c r="L43" s="435"/>
      <c r="M43" s="435"/>
    </row>
    <row r="44" spans="1:13" x14ac:dyDescent="0.3">
      <c r="A44" s="464"/>
      <c r="B44" s="435"/>
      <c r="C44" s="453"/>
      <c r="D44" s="453"/>
      <c r="E44" s="435"/>
      <c r="G44" s="464"/>
      <c r="H44" s="464"/>
      <c r="I44" s="435"/>
      <c r="J44" s="435"/>
      <c r="K44" s="435"/>
      <c r="L44" s="435"/>
      <c r="M44" s="435"/>
    </row>
    <row r="45" spans="1:13" x14ac:dyDescent="0.3">
      <c r="A45" s="464"/>
      <c r="B45" s="435"/>
      <c r="C45" s="453"/>
      <c r="D45" s="453"/>
      <c r="E45" s="435"/>
      <c r="G45" s="464"/>
      <c r="H45" s="464"/>
      <c r="I45" s="435"/>
      <c r="J45" s="435"/>
      <c r="K45" s="435"/>
      <c r="L45" s="435"/>
      <c r="M45" s="435"/>
    </row>
    <row r="46" spans="1:13" x14ac:dyDescent="0.3">
      <c r="A46" s="464"/>
      <c r="B46" s="435"/>
      <c r="C46" s="453"/>
      <c r="D46" s="453"/>
      <c r="E46" s="435"/>
      <c r="G46" s="464"/>
      <c r="H46" s="464"/>
      <c r="I46" s="435"/>
      <c r="J46" s="435"/>
      <c r="K46" s="435"/>
      <c r="L46" s="435"/>
      <c r="M46" s="435"/>
    </row>
    <row r="47" spans="1:13" x14ac:dyDescent="0.3">
      <c r="A47" s="464"/>
      <c r="B47" s="435"/>
      <c r="C47" s="453"/>
      <c r="D47" s="453"/>
      <c r="E47" s="435"/>
      <c r="G47" s="464"/>
      <c r="H47" s="464"/>
      <c r="I47" s="435"/>
      <c r="J47" s="435"/>
      <c r="K47" s="435"/>
      <c r="L47" s="435"/>
      <c r="M47" s="435"/>
    </row>
    <row r="48" spans="1:13" x14ac:dyDescent="0.3">
      <c r="A48" s="464"/>
      <c r="B48" s="435"/>
      <c r="C48" s="453"/>
      <c r="D48" s="453"/>
      <c r="E48" s="435"/>
      <c r="G48" s="464"/>
      <c r="H48" s="464"/>
      <c r="I48" s="435"/>
      <c r="J48" s="435"/>
      <c r="K48" s="435"/>
      <c r="L48" s="435"/>
      <c r="M48" s="435"/>
    </row>
    <row r="49" spans="1:13" x14ac:dyDescent="0.3">
      <c r="A49" s="464"/>
      <c r="B49" s="435"/>
      <c r="C49" s="453"/>
      <c r="D49" s="453"/>
      <c r="E49" s="435"/>
      <c r="G49" s="464"/>
      <c r="H49" s="464"/>
      <c r="I49" s="435"/>
      <c r="J49" s="435"/>
      <c r="K49" s="435"/>
      <c r="L49" s="435"/>
      <c r="M49" s="435"/>
    </row>
    <row r="50" spans="1:13" x14ac:dyDescent="0.3">
      <c r="A50" s="464"/>
      <c r="B50" s="435"/>
      <c r="C50" s="453"/>
      <c r="D50" s="453"/>
      <c r="E50" s="435"/>
      <c r="G50" s="464"/>
      <c r="H50" s="464"/>
      <c r="I50" s="435"/>
      <c r="J50" s="435"/>
      <c r="K50" s="435"/>
      <c r="L50" s="435"/>
      <c r="M50" s="435"/>
    </row>
    <row r="51" spans="1:13" x14ac:dyDescent="0.3">
      <c r="A51" s="464"/>
      <c r="B51" s="435"/>
      <c r="C51" s="453"/>
      <c r="D51" s="453"/>
      <c r="E51" s="435"/>
      <c r="G51" s="464"/>
      <c r="H51" s="464"/>
      <c r="I51" s="435"/>
      <c r="J51" s="435"/>
      <c r="K51" s="435"/>
      <c r="L51" s="435"/>
      <c r="M51" s="435"/>
    </row>
    <row r="52" spans="1:13" x14ac:dyDescent="0.3">
      <c r="A52" s="464"/>
      <c r="B52" s="435"/>
      <c r="C52" s="453"/>
      <c r="D52" s="453"/>
      <c r="E52" s="435"/>
      <c r="G52" s="464"/>
      <c r="H52" s="464"/>
      <c r="I52" s="435"/>
      <c r="J52" s="435"/>
      <c r="K52" s="435"/>
      <c r="L52" s="435"/>
      <c r="M52" s="435"/>
    </row>
    <row r="53" spans="1:13" x14ac:dyDescent="0.3">
      <c r="A53" s="464"/>
      <c r="B53" s="435"/>
      <c r="C53" s="453"/>
      <c r="D53" s="453"/>
      <c r="E53" s="435"/>
      <c r="G53" s="464"/>
      <c r="H53" s="464"/>
      <c r="I53" s="435"/>
      <c r="J53" s="435"/>
      <c r="K53" s="435"/>
      <c r="L53" s="435"/>
      <c r="M53" s="435"/>
    </row>
    <row r="54" spans="1:13" x14ac:dyDescent="0.3">
      <c r="A54" s="464"/>
      <c r="B54" s="435"/>
      <c r="C54" s="453"/>
      <c r="D54" s="453"/>
      <c r="E54" s="435"/>
      <c r="G54" s="464"/>
      <c r="H54" s="464"/>
      <c r="I54" s="435"/>
      <c r="J54" s="435"/>
      <c r="K54" s="435"/>
      <c r="L54" s="435"/>
      <c r="M54" s="435"/>
    </row>
    <row r="55" spans="1:13" x14ac:dyDescent="0.3">
      <c r="A55" s="464"/>
      <c r="B55" s="435"/>
      <c r="C55" s="453"/>
      <c r="D55" s="453"/>
      <c r="E55" s="435"/>
      <c r="G55" s="464"/>
      <c r="H55" s="464"/>
      <c r="I55" s="435"/>
      <c r="J55" s="435"/>
      <c r="K55" s="435"/>
      <c r="L55" s="435"/>
      <c r="M55" s="435"/>
    </row>
    <row r="56" spans="1:13" x14ac:dyDescent="0.3">
      <c r="A56" s="464"/>
      <c r="B56" s="435"/>
      <c r="C56" s="453"/>
      <c r="D56" s="453"/>
      <c r="E56" s="435"/>
      <c r="G56" s="464"/>
      <c r="H56" s="464"/>
      <c r="I56" s="435"/>
      <c r="J56" s="435"/>
      <c r="K56" s="435"/>
      <c r="L56" s="435"/>
      <c r="M56" s="435"/>
    </row>
    <row r="57" spans="1:13" x14ac:dyDescent="0.3">
      <c r="A57" s="464"/>
      <c r="B57" s="435"/>
      <c r="C57" s="453"/>
      <c r="D57" s="453"/>
      <c r="E57" s="435"/>
      <c r="G57" s="464"/>
      <c r="H57" s="464"/>
      <c r="I57" s="435"/>
      <c r="J57" s="435"/>
      <c r="K57" s="435"/>
      <c r="L57" s="435"/>
      <c r="M57" s="435"/>
    </row>
    <row r="58" spans="1:13" x14ac:dyDescent="0.3">
      <c r="A58" s="464"/>
      <c r="B58" s="435"/>
      <c r="C58" s="453"/>
      <c r="D58" s="453"/>
      <c r="E58" s="435"/>
      <c r="G58" s="464"/>
      <c r="H58" s="464"/>
      <c r="I58" s="435"/>
      <c r="J58" s="435"/>
      <c r="K58" s="435"/>
      <c r="L58" s="435"/>
      <c r="M58" s="435"/>
    </row>
    <row r="59" spans="1:13" x14ac:dyDescent="0.3">
      <c r="A59" s="464"/>
      <c r="B59" s="435"/>
      <c r="C59" s="453"/>
      <c r="D59" s="453"/>
      <c r="E59" s="435"/>
      <c r="G59" s="464"/>
      <c r="H59" s="464"/>
      <c r="I59" s="435"/>
      <c r="J59" s="435"/>
      <c r="K59" s="435"/>
      <c r="L59" s="435"/>
      <c r="M59" s="435"/>
    </row>
    <row r="60" spans="1:13" x14ac:dyDescent="0.3">
      <c r="A60" s="464"/>
      <c r="B60" s="435"/>
      <c r="C60" s="453"/>
      <c r="D60" s="453"/>
      <c r="E60" s="435"/>
      <c r="G60" s="464"/>
      <c r="H60" s="464"/>
      <c r="I60" s="435"/>
      <c r="J60" s="435"/>
      <c r="K60" s="435"/>
      <c r="L60" s="435"/>
      <c r="M60" s="435"/>
    </row>
    <row r="61" spans="1:13" x14ac:dyDescent="0.3">
      <c r="A61" s="464"/>
      <c r="B61" s="435"/>
      <c r="C61" s="453"/>
      <c r="D61" s="453"/>
      <c r="E61" s="435"/>
      <c r="G61" s="464"/>
      <c r="H61" s="464"/>
      <c r="I61" s="435"/>
      <c r="J61" s="435"/>
      <c r="K61" s="435"/>
      <c r="L61" s="435"/>
      <c r="M61" s="435"/>
    </row>
    <row r="62" spans="1:13" x14ac:dyDescent="0.3">
      <c r="A62" s="464"/>
      <c r="B62" s="435"/>
      <c r="C62" s="453"/>
      <c r="D62" s="453"/>
      <c r="E62" s="435"/>
      <c r="G62" s="464"/>
      <c r="H62" s="464"/>
      <c r="I62" s="435"/>
      <c r="J62" s="435"/>
      <c r="K62" s="435"/>
      <c r="L62" s="435"/>
      <c r="M62" s="435"/>
    </row>
    <row r="63" spans="1:13" x14ac:dyDescent="0.3">
      <c r="A63" s="464"/>
      <c r="B63" s="435"/>
      <c r="C63" s="453"/>
      <c r="D63" s="453"/>
      <c r="E63" s="435"/>
      <c r="G63" s="464"/>
      <c r="H63" s="464"/>
      <c r="I63" s="435"/>
      <c r="J63" s="435"/>
      <c r="K63" s="435"/>
      <c r="L63" s="435"/>
      <c r="M63" s="435"/>
    </row>
    <row r="64" spans="1:13" x14ac:dyDescent="0.3">
      <c r="A64" s="464"/>
      <c r="B64" s="435"/>
      <c r="C64" s="453"/>
      <c r="D64" s="453"/>
      <c r="E64" s="435"/>
      <c r="G64" s="464"/>
      <c r="H64" s="464"/>
      <c r="I64" s="435"/>
      <c r="J64" s="435"/>
      <c r="K64" s="435"/>
      <c r="L64" s="435"/>
      <c r="M64" s="435"/>
    </row>
    <row r="65" spans="1:13" x14ac:dyDescent="0.3">
      <c r="A65" s="464"/>
      <c r="B65" s="435"/>
      <c r="C65" s="453"/>
      <c r="D65" s="453"/>
      <c r="E65" s="435"/>
      <c r="G65" s="464"/>
      <c r="H65" s="464"/>
      <c r="I65" s="435"/>
      <c r="J65" s="435"/>
      <c r="K65" s="435"/>
      <c r="L65" s="435"/>
      <c r="M65" s="435"/>
    </row>
    <row r="66" spans="1:13" x14ac:dyDescent="0.3">
      <c r="A66" s="464"/>
      <c r="B66" s="435"/>
      <c r="C66" s="453"/>
      <c r="D66" s="453"/>
      <c r="E66" s="435"/>
      <c r="G66" s="464"/>
      <c r="H66" s="464"/>
      <c r="I66" s="435"/>
      <c r="J66" s="435"/>
      <c r="K66" s="435"/>
      <c r="L66" s="435"/>
      <c r="M66" s="435"/>
    </row>
    <row r="67" spans="1:13" x14ac:dyDescent="0.3">
      <c r="A67" s="464"/>
      <c r="B67" s="435"/>
      <c r="C67" s="453"/>
      <c r="D67" s="453"/>
      <c r="E67" s="435"/>
      <c r="G67" s="464"/>
      <c r="H67" s="464"/>
      <c r="I67" s="435"/>
      <c r="J67" s="435"/>
      <c r="K67" s="435"/>
      <c r="L67" s="435"/>
      <c r="M67" s="435"/>
    </row>
    <row r="68" spans="1:13" x14ac:dyDescent="0.3">
      <c r="A68" s="464"/>
      <c r="B68" s="435"/>
      <c r="C68" s="453"/>
      <c r="D68" s="453"/>
      <c r="E68" s="435"/>
      <c r="G68" s="464"/>
      <c r="H68" s="464"/>
      <c r="I68" s="435"/>
      <c r="J68" s="435"/>
      <c r="K68" s="435"/>
      <c r="L68" s="435"/>
      <c r="M68" s="435"/>
    </row>
    <row r="69" spans="1:13" x14ac:dyDescent="0.3">
      <c r="A69" s="464"/>
      <c r="B69" s="435"/>
      <c r="C69" s="453"/>
      <c r="D69" s="453"/>
      <c r="E69" s="435"/>
      <c r="G69" s="464"/>
      <c r="H69" s="464"/>
      <c r="I69" s="435"/>
      <c r="J69" s="435"/>
      <c r="K69" s="435"/>
      <c r="L69" s="435"/>
      <c r="M69" s="435"/>
    </row>
    <row r="70" spans="1:13" x14ac:dyDescent="0.3">
      <c r="A70" s="464"/>
      <c r="B70" s="435"/>
      <c r="C70" s="453"/>
      <c r="D70" s="453"/>
      <c r="E70" s="435"/>
      <c r="G70" s="464"/>
      <c r="H70" s="464"/>
      <c r="I70" s="435"/>
      <c r="J70" s="435"/>
      <c r="K70" s="435"/>
      <c r="L70" s="435"/>
      <c r="M70" s="435"/>
    </row>
    <row r="71" spans="1:13" x14ac:dyDescent="0.3">
      <c r="A71" s="464"/>
      <c r="B71" s="435"/>
      <c r="C71" s="453"/>
      <c r="D71" s="453"/>
      <c r="E71" s="435"/>
      <c r="G71" s="464"/>
      <c r="H71" s="464"/>
      <c r="I71" s="435"/>
      <c r="J71" s="435"/>
      <c r="K71" s="435"/>
      <c r="L71" s="435"/>
      <c r="M71" s="435"/>
    </row>
    <row r="72" spans="1:13" x14ac:dyDescent="0.3">
      <c r="A72" s="464"/>
      <c r="B72" s="435"/>
      <c r="C72" s="453"/>
      <c r="D72" s="453"/>
      <c r="E72" s="435"/>
      <c r="G72" s="464"/>
      <c r="H72" s="464"/>
      <c r="I72" s="435"/>
      <c r="J72" s="435"/>
      <c r="K72" s="435"/>
      <c r="L72" s="435"/>
      <c r="M72" s="435"/>
    </row>
    <row r="73" spans="1:13" x14ac:dyDescent="0.3">
      <c r="A73" s="464"/>
      <c r="B73" s="435"/>
      <c r="C73" s="453"/>
      <c r="D73" s="453"/>
      <c r="E73" s="435"/>
      <c r="G73" s="464"/>
      <c r="H73" s="464"/>
      <c r="I73" s="435"/>
      <c r="J73" s="435"/>
      <c r="K73" s="435"/>
      <c r="L73" s="435"/>
      <c r="M73" s="435"/>
    </row>
    <row r="74" spans="1:13" x14ac:dyDescent="0.3">
      <c r="A74" s="464"/>
      <c r="B74" s="435"/>
      <c r="C74" s="453"/>
      <c r="D74" s="453"/>
      <c r="E74" s="435"/>
      <c r="G74" s="464"/>
      <c r="H74" s="464"/>
      <c r="I74" s="435"/>
      <c r="J74" s="435"/>
      <c r="K74" s="435"/>
      <c r="L74" s="435"/>
      <c r="M74" s="435"/>
    </row>
    <row r="75" spans="1:13" x14ac:dyDescent="0.3">
      <c r="A75" s="464"/>
      <c r="B75" s="435"/>
      <c r="C75" s="453"/>
      <c r="D75" s="453"/>
      <c r="E75" s="435"/>
      <c r="G75" s="464"/>
      <c r="H75" s="464"/>
      <c r="I75" s="435"/>
      <c r="J75" s="435"/>
      <c r="K75" s="435"/>
      <c r="L75" s="435"/>
      <c r="M75" s="435"/>
    </row>
    <row r="76" spans="1:13" x14ac:dyDescent="0.3">
      <c r="A76" s="464"/>
      <c r="B76" s="435"/>
      <c r="C76" s="453"/>
      <c r="D76" s="453"/>
      <c r="E76" s="435"/>
      <c r="G76" s="464"/>
      <c r="H76" s="464"/>
      <c r="I76" s="435"/>
      <c r="J76" s="435"/>
      <c r="K76" s="435"/>
      <c r="L76" s="435"/>
      <c r="M76" s="435"/>
    </row>
    <row r="77" spans="1:13" x14ac:dyDescent="0.3">
      <c r="A77" s="464"/>
      <c r="B77" s="435"/>
      <c r="C77" s="453"/>
      <c r="D77" s="453"/>
      <c r="E77" s="435"/>
      <c r="G77" s="464"/>
      <c r="H77" s="464"/>
      <c r="I77" s="435"/>
      <c r="J77" s="435"/>
      <c r="K77" s="435"/>
      <c r="L77" s="435"/>
      <c r="M77" s="435"/>
    </row>
    <row r="78" spans="1:13" x14ac:dyDescent="0.3">
      <c r="A78" s="464"/>
      <c r="B78" s="435"/>
      <c r="C78" s="453"/>
      <c r="D78" s="453"/>
      <c r="E78" s="435"/>
      <c r="G78" s="464"/>
      <c r="H78" s="464"/>
      <c r="I78" s="435"/>
      <c r="J78" s="435"/>
      <c r="K78" s="435"/>
      <c r="L78" s="435"/>
      <c r="M78" s="435"/>
    </row>
    <row r="79" spans="1:13" x14ac:dyDescent="0.3">
      <c r="A79" s="464"/>
      <c r="B79" s="435"/>
      <c r="C79" s="453"/>
      <c r="D79" s="453"/>
      <c r="E79" s="435"/>
      <c r="G79" s="464"/>
      <c r="H79" s="464"/>
      <c r="I79" s="435"/>
      <c r="J79" s="435"/>
      <c r="K79" s="435"/>
      <c r="L79" s="435"/>
      <c r="M79" s="435"/>
    </row>
    <row r="80" spans="1:13" x14ac:dyDescent="0.3">
      <c r="A80" s="464"/>
      <c r="B80" s="435"/>
      <c r="C80" s="453"/>
      <c r="D80" s="453"/>
      <c r="E80" s="435"/>
      <c r="G80" s="464"/>
      <c r="H80" s="464"/>
      <c r="I80" s="435"/>
      <c r="J80" s="435"/>
      <c r="K80" s="435"/>
      <c r="L80" s="435"/>
      <c r="M80" s="435"/>
    </row>
    <row r="81" spans="1:13" x14ac:dyDescent="0.3">
      <c r="A81" s="464"/>
      <c r="B81" s="435"/>
      <c r="C81" s="453"/>
      <c r="D81" s="453"/>
      <c r="E81" s="435"/>
      <c r="G81" s="464"/>
      <c r="H81" s="464"/>
      <c r="I81" s="435"/>
      <c r="J81" s="435"/>
      <c r="K81" s="435"/>
      <c r="L81" s="435"/>
      <c r="M81" s="435"/>
    </row>
    <row r="82" spans="1:13" x14ac:dyDescent="0.3">
      <c r="A82" s="464"/>
      <c r="B82" s="435"/>
      <c r="C82" s="453"/>
      <c r="D82" s="453"/>
      <c r="E82" s="435"/>
      <c r="G82" s="464"/>
      <c r="H82" s="464"/>
      <c r="I82" s="435"/>
      <c r="J82" s="435"/>
      <c r="K82" s="435"/>
      <c r="L82" s="435"/>
      <c r="M82" s="435"/>
    </row>
    <row r="83" spans="1:13" x14ac:dyDescent="0.3">
      <c r="A83" s="464"/>
      <c r="B83" s="435"/>
      <c r="C83" s="453"/>
      <c r="D83" s="453"/>
      <c r="E83" s="435"/>
      <c r="G83" s="464"/>
      <c r="H83" s="464"/>
      <c r="I83" s="435"/>
      <c r="J83" s="435"/>
      <c r="K83" s="435"/>
      <c r="L83" s="435"/>
      <c r="M83" s="435"/>
    </row>
    <row r="84" spans="1:13" x14ac:dyDescent="0.3">
      <c r="A84" s="464"/>
      <c r="B84" s="435"/>
      <c r="C84" s="453"/>
      <c r="D84" s="453"/>
      <c r="E84" s="435"/>
      <c r="G84" s="464"/>
      <c r="H84" s="464"/>
      <c r="I84" s="435"/>
      <c r="J84" s="435"/>
      <c r="K84" s="435"/>
      <c r="L84" s="435"/>
      <c r="M84" s="435"/>
    </row>
    <row r="85" spans="1:13" x14ac:dyDescent="0.3">
      <c r="A85" s="464"/>
      <c r="B85" s="435"/>
      <c r="C85" s="453"/>
      <c r="D85" s="453"/>
      <c r="E85" s="435"/>
      <c r="G85" s="464"/>
      <c r="H85" s="464"/>
      <c r="I85" s="435"/>
      <c r="J85" s="435"/>
      <c r="K85" s="435"/>
      <c r="L85" s="435"/>
      <c r="M85" s="435"/>
    </row>
    <row r="86" spans="1:13" x14ac:dyDescent="0.3">
      <c r="A86" s="464"/>
      <c r="B86" s="435"/>
      <c r="C86" s="453"/>
      <c r="D86" s="453"/>
      <c r="E86" s="435"/>
      <c r="G86" s="464"/>
      <c r="H86" s="464"/>
      <c r="I86" s="435"/>
      <c r="J86" s="435"/>
      <c r="K86" s="435"/>
      <c r="L86" s="435"/>
      <c r="M86" s="435"/>
    </row>
    <row r="87" spans="1:13" x14ac:dyDescent="0.3">
      <c r="A87" s="464"/>
      <c r="B87" s="435"/>
      <c r="C87" s="453"/>
      <c r="D87" s="453"/>
      <c r="E87" s="435"/>
      <c r="G87" s="464"/>
      <c r="H87" s="464"/>
      <c r="I87" s="435"/>
      <c r="J87" s="435"/>
      <c r="K87" s="435"/>
      <c r="L87" s="435"/>
      <c r="M87" s="435"/>
    </row>
    <row r="88" spans="1:13" x14ac:dyDescent="0.3">
      <c r="A88" s="464"/>
      <c r="B88" s="435"/>
      <c r="C88" s="453"/>
      <c r="D88" s="453"/>
      <c r="E88" s="435"/>
      <c r="G88" s="464"/>
      <c r="H88" s="464"/>
      <c r="I88" s="435"/>
      <c r="J88" s="435"/>
      <c r="K88" s="435"/>
      <c r="L88" s="435"/>
      <c r="M88" s="435"/>
    </row>
    <row r="89" spans="1:13" x14ac:dyDescent="0.3">
      <c r="A89" s="464"/>
      <c r="B89" s="435"/>
      <c r="C89" s="453"/>
      <c r="D89" s="453"/>
      <c r="E89" s="435"/>
      <c r="G89" s="464"/>
      <c r="H89" s="464"/>
      <c r="I89" s="435"/>
      <c r="J89" s="435"/>
      <c r="K89" s="435"/>
      <c r="L89" s="435"/>
      <c r="M89" s="435"/>
    </row>
    <row r="90" spans="1:13" x14ac:dyDescent="0.3">
      <c r="A90" s="464"/>
      <c r="B90" s="435"/>
      <c r="C90" s="453"/>
      <c r="D90" s="453"/>
      <c r="E90" s="435"/>
      <c r="G90" s="464"/>
      <c r="H90" s="464"/>
      <c r="I90" s="435"/>
      <c r="J90" s="435"/>
      <c r="K90" s="435"/>
      <c r="L90" s="435"/>
      <c r="M90" s="435"/>
    </row>
    <row r="91" spans="1:13" x14ac:dyDescent="0.3">
      <c r="A91" s="464"/>
      <c r="B91" s="435"/>
      <c r="C91" s="453"/>
      <c r="D91" s="453"/>
      <c r="E91" s="435"/>
      <c r="G91" s="464"/>
      <c r="H91" s="464"/>
      <c r="I91" s="435"/>
      <c r="J91" s="435"/>
      <c r="K91" s="435"/>
      <c r="L91" s="435"/>
      <c r="M91" s="435"/>
    </row>
    <row r="92" spans="1:13" x14ac:dyDescent="0.3">
      <c r="A92" s="464"/>
      <c r="B92" s="435"/>
      <c r="C92" s="453"/>
      <c r="D92" s="453"/>
      <c r="E92" s="435"/>
      <c r="G92" s="464"/>
      <c r="H92" s="464"/>
      <c r="I92" s="435"/>
      <c r="J92" s="435"/>
      <c r="K92" s="435"/>
      <c r="L92" s="435"/>
      <c r="M92" s="435"/>
    </row>
    <row r="93" spans="1:13" x14ac:dyDescent="0.3">
      <c r="A93" s="464"/>
      <c r="B93" s="435"/>
      <c r="C93" s="453"/>
      <c r="D93" s="453"/>
      <c r="E93" s="435"/>
      <c r="G93" s="464"/>
      <c r="H93" s="464"/>
      <c r="I93" s="435"/>
      <c r="J93" s="435"/>
      <c r="K93" s="435"/>
      <c r="L93" s="435"/>
      <c r="M93" s="435"/>
    </row>
    <row r="94" spans="1:13" x14ac:dyDescent="0.3">
      <c r="A94" s="464"/>
      <c r="B94" s="435"/>
      <c r="C94" s="453"/>
      <c r="D94" s="453"/>
      <c r="E94" s="435"/>
      <c r="G94" s="464"/>
      <c r="H94" s="464"/>
      <c r="I94" s="435"/>
      <c r="J94" s="435"/>
      <c r="K94" s="435"/>
      <c r="L94" s="435"/>
      <c r="M94" s="435"/>
    </row>
    <row r="95" spans="1:13" x14ac:dyDescent="0.3">
      <c r="A95" s="464"/>
      <c r="B95" s="435"/>
      <c r="C95" s="453"/>
      <c r="D95" s="453"/>
      <c r="E95" s="435"/>
      <c r="G95" s="464"/>
      <c r="H95" s="464"/>
      <c r="I95" s="435"/>
      <c r="J95" s="435"/>
      <c r="K95" s="435"/>
      <c r="L95" s="435"/>
      <c r="M95" s="435"/>
    </row>
    <row r="96" spans="1:13" x14ac:dyDescent="0.3">
      <c r="A96" s="464"/>
      <c r="B96" s="435"/>
      <c r="C96" s="453"/>
      <c r="D96" s="453"/>
      <c r="E96" s="435"/>
      <c r="G96" s="464"/>
      <c r="H96" s="464"/>
      <c r="I96" s="435"/>
      <c r="J96" s="435"/>
      <c r="K96" s="435"/>
      <c r="L96" s="435"/>
      <c r="M96" s="435"/>
    </row>
    <row r="97" spans="1:13" x14ac:dyDescent="0.3">
      <c r="A97" s="464"/>
      <c r="B97" s="435"/>
      <c r="C97" s="453"/>
      <c r="D97" s="453"/>
      <c r="E97" s="435"/>
      <c r="G97" s="464"/>
      <c r="H97" s="464"/>
      <c r="I97" s="435"/>
      <c r="J97" s="435"/>
      <c r="K97" s="435"/>
      <c r="L97" s="435"/>
      <c r="M97" s="435"/>
    </row>
    <row r="98" spans="1:13" x14ac:dyDescent="0.3">
      <c r="A98" s="464"/>
      <c r="B98" s="435"/>
      <c r="C98" s="453"/>
      <c r="D98" s="453"/>
      <c r="E98" s="435"/>
      <c r="G98" s="464"/>
      <c r="H98" s="464"/>
      <c r="I98" s="435"/>
      <c r="J98" s="435"/>
      <c r="K98" s="435"/>
      <c r="L98" s="435"/>
      <c r="M98" s="435"/>
    </row>
    <row r="99" spans="1:13" x14ac:dyDescent="0.3">
      <c r="A99" s="464"/>
      <c r="B99" s="435"/>
      <c r="C99" s="453"/>
      <c r="D99" s="453"/>
      <c r="E99" s="435"/>
      <c r="G99" s="464"/>
      <c r="H99" s="464"/>
      <c r="I99" s="435"/>
      <c r="J99" s="435"/>
      <c r="K99" s="435"/>
      <c r="L99" s="435"/>
      <c r="M99" s="435"/>
    </row>
    <row r="100" spans="1:13" x14ac:dyDescent="0.3">
      <c r="A100" s="464"/>
      <c r="B100" s="435"/>
      <c r="C100" s="453"/>
      <c r="D100" s="453"/>
      <c r="E100" s="435"/>
      <c r="G100" s="464"/>
      <c r="H100" s="464"/>
      <c r="I100" s="435"/>
      <c r="J100" s="435"/>
      <c r="K100" s="435"/>
      <c r="L100" s="435"/>
      <c r="M100" s="435"/>
    </row>
    <row r="101" spans="1:13" x14ac:dyDescent="0.3">
      <c r="A101" s="464"/>
      <c r="B101" s="435"/>
      <c r="C101" s="453"/>
      <c r="D101" s="453"/>
      <c r="E101" s="435"/>
      <c r="G101" s="464"/>
      <c r="H101" s="464"/>
      <c r="I101" s="435"/>
      <c r="J101" s="435"/>
      <c r="K101" s="435"/>
      <c r="L101" s="435"/>
      <c r="M101" s="435"/>
    </row>
    <row r="102" spans="1:13" x14ac:dyDescent="0.3">
      <c r="A102" s="464"/>
      <c r="B102" s="435"/>
      <c r="C102" s="453"/>
      <c r="D102" s="453"/>
      <c r="E102" s="435"/>
      <c r="G102" s="464"/>
      <c r="H102" s="464"/>
      <c r="I102" s="435"/>
      <c r="J102" s="435"/>
      <c r="K102" s="435"/>
      <c r="L102" s="435"/>
      <c r="M102" s="435"/>
    </row>
    <row r="103" spans="1:13" x14ac:dyDescent="0.3">
      <c r="A103" s="464"/>
      <c r="B103" s="435"/>
      <c r="C103" s="453"/>
      <c r="D103" s="453"/>
      <c r="E103" s="435"/>
      <c r="G103" s="464"/>
      <c r="H103" s="464"/>
      <c r="I103" s="435"/>
      <c r="J103" s="435"/>
      <c r="K103" s="435"/>
      <c r="L103" s="435"/>
      <c r="M103" s="435"/>
    </row>
    <row r="104" spans="1:13" x14ac:dyDescent="0.3">
      <c r="A104" s="464"/>
      <c r="B104" s="435"/>
      <c r="C104" s="453"/>
      <c r="D104" s="453"/>
      <c r="E104" s="435"/>
      <c r="G104" s="464"/>
      <c r="H104" s="464"/>
      <c r="I104" s="435"/>
      <c r="J104" s="435"/>
      <c r="K104" s="435"/>
      <c r="L104" s="435"/>
      <c r="M104" s="435"/>
    </row>
    <row r="105" spans="1:13" x14ac:dyDescent="0.3">
      <c r="A105" s="464"/>
      <c r="B105" s="435"/>
      <c r="C105" s="453"/>
      <c r="D105" s="453"/>
      <c r="E105" s="435"/>
      <c r="G105" s="464"/>
      <c r="H105" s="464"/>
      <c r="I105" s="435"/>
      <c r="J105" s="435"/>
      <c r="K105" s="435"/>
      <c r="L105" s="435"/>
      <c r="M105" s="435"/>
    </row>
    <row r="106" spans="1:13" x14ac:dyDescent="0.3">
      <c r="A106" s="464"/>
      <c r="B106" s="435"/>
      <c r="C106" s="453"/>
      <c r="D106" s="453"/>
      <c r="E106" s="435"/>
      <c r="G106" s="464"/>
      <c r="H106" s="464"/>
      <c r="I106" s="435"/>
      <c r="J106" s="435"/>
      <c r="K106" s="435"/>
      <c r="L106" s="435"/>
      <c r="M106" s="435"/>
    </row>
    <row r="107" spans="1:13" x14ac:dyDescent="0.3">
      <c r="A107" s="464"/>
      <c r="B107" s="435"/>
      <c r="C107" s="453"/>
      <c r="D107" s="453"/>
      <c r="E107" s="435"/>
      <c r="G107" s="464"/>
      <c r="H107" s="464"/>
      <c r="I107" s="435"/>
      <c r="J107" s="435"/>
      <c r="K107" s="435"/>
      <c r="L107" s="435"/>
      <c r="M107" s="435"/>
    </row>
    <row r="108" spans="1:13" x14ac:dyDescent="0.3">
      <c r="A108" s="464"/>
      <c r="B108" s="435"/>
      <c r="C108" s="453"/>
      <c r="D108" s="453"/>
      <c r="E108" s="435"/>
      <c r="G108" s="464"/>
      <c r="H108" s="464"/>
      <c r="I108" s="435"/>
      <c r="J108" s="435"/>
      <c r="K108" s="435"/>
      <c r="L108" s="435"/>
      <c r="M108" s="435"/>
    </row>
    <row r="109" spans="1:13" x14ac:dyDescent="0.3">
      <c r="A109" s="464"/>
      <c r="B109" s="435"/>
      <c r="C109" s="453"/>
      <c r="D109" s="453"/>
      <c r="E109" s="435"/>
      <c r="G109" s="464"/>
      <c r="H109" s="464"/>
      <c r="I109" s="435"/>
      <c r="J109" s="435"/>
      <c r="K109" s="435"/>
      <c r="L109" s="435"/>
      <c r="M109" s="435"/>
    </row>
    <row r="110" spans="1:13" x14ac:dyDescent="0.3">
      <c r="A110" s="464"/>
      <c r="B110" s="435"/>
      <c r="C110" s="453"/>
      <c r="D110" s="453"/>
      <c r="E110" s="435"/>
      <c r="G110" s="464"/>
      <c r="H110" s="464"/>
      <c r="I110" s="435"/>
      <c r="J110" s="435"/>
      <c r="K110" s="435"/>
      <c r="L110" s="435"/>
      <c r="M110" s="435"/>
    </row>
    <row r="111" spans="1:13" x14ac:dyDescent="0.3">
      <c r="A111" s="464"/>
      <c r="B111" s="435"/>
      <c r="C111" s="453"/>
      <c r="D111" s="453"/>
      <c r="E111" s="435"/>
      <c r="G111" s="464"/>
      <c r="H111" s="464"/>
      <c r="I111" s="435"/>
      <c r="J111" s="435"/>
      <c r="K111" s="435"/>
      <c r="L111" s="435"/>
      <c r="M111" s="435"/>
    </row>
    <row r="112" spans="1:13" x14ac:dyDescent="0.3">
      <c r="A112" s="464"/>
      <c r="B112" s="435"/>
      <c r="C112" s="453"/>
      <c r="D112" s="453"/>
      <c r="E112" s="435"/>
      <c r="G112" s="464"/>
      <c r="H112" s="464"/>
      <c r="I112" s="435"/>
      <c r="J112" s="435"/>
      <c r="K112" s="435"/>
      <c r="L112" s="435"/>
      <c r="M112" s="435"/>
    </row>
    <row r="113" spans="1:13" x14ac:dyDescent="0.3">
      <c r="A113" s="464"/>
      <c r="B113" s="435"/>
      <c r="C113" s="453"/>
      <c r="D113" s="453"/>
      <c r="E113" s="435"/>
      <c r="G113" s="464"/>
      <c r="H113" s="464"/>
      <c r="I113" s="435"/>
      <c r="J113" s="435"/>
      <c r="K113" s="435"/>
      <c r="L113" s="435"/>
      <c r="M113" s="435"/>
    </row>
    <row r="114" spans="1:13" x14ac:dyDescent="0.3">
      <c r="A114" s="464"/>
      <c r="B114" s="435"/>
      <c r="C114" s="453"/>
      <c r="D114" s="453"/>
      <c r="E114" s="435"/>
      <c r="G114" s="464"/>
      <c r="H114" s="464"/>
      <c r="I114" s="435"/>
      <c r="J114" s="435"/>
      <c r="K114" s="435"/>
      <c r="L114" s="435"/>
      <c r="M114" s="435"/>
    </row>
    <row r="115" spans="1:13" x14ac:dyDescent="0.3">
      <c r="A115" s="464"/>
      <c r="B115" s="435"/>
      <c r="C115" s="453"/>
      <c r="D115" s="453"/>
      <c r="E115" s="435"/>
      <c r="G115" s="464"/>
      <c r="H115" s="464"/>
      <c r="I115" s="435"/>
      <c r="J115" s="435"/>
      <c r="K115" s="435"/>
      <c r="L115" s="435"/>
      <c r="M115" s="435"/>
    </row>
    <row r="116" spans="1:13" x14ac:dyDescent="0.3">
      <c r="A116" s="464"/>
      <c r="B116" s="435"/>
      <c r="C116" s="453"/>
      <c r="D116" s="453"/>
      <c r="E116" s="435"/>
      <c r="G116" s="464"/>
      <c r="H116" s="464"/>
      <c r="I116" s="435"/>
      <c r="J116" s="435"/>
      <c r="K116" s="435"/>
      <c r="L116" s="435"/>
      <c r="M116" s="435"/>
    </row>
    <row r="117" spans="1:13" x14ac:dyDescent="0.3">
      <c r="A117" s="464"/>
      <c r="B117" s="435"/>
      <c r="C117" s="453"/>
      <c r="D117" s="453"/>
      <c r="E117" s="435"/>
      <c r="G117" s="464"/>
      <c r="H117" s="464"/>
      <c r="I117" s="435"/>
      <c r="J117" s="435"/>
      <c r="K117" s="435"/>
      <c r="L117" s="435"/>
      <c r="M117" s="435"/>
    </row>
    <row r="118" spans="1:13" x14ac:dyDescent="0.3">
      <c r="A118" s="464"/>
      <c r="B118" s="435"/>
      <c r="C118" s="453"/>
      <c r="D118" s="453"/>
      <c r="E118" s="435"/>
      <c r="G118" s="464"/>
      <c r="H118" s="464"/>
      <c r="I118" s="435"/>
      <c r="J118" s="435"/>
      <c r="K118" s="435"/>
      <c r="L118" s="435"/>
      <c r="M118" s="435"/>
    </row>
    <row r="119" spans="1:13" x14ac:dyDescent="0.3">
      <c r="A119" s="464"/>
      <c r="B119" s="435"/>
      <c r="C119" s="453"/>
      <c r="D119" s="453"/>
      <c r="E119" s="435"/>
      <c r="G119" s="464"/>
      <c r="H119" s="464"/>
      <c r="I119" s="435"/>
      <c r="J119" s="435"/>
      <c r="K119" s="435"/>
      <c r="L119" s="435"/>
      <c r="M119" s="435"/>
    </row>
    <row r="120" spans="1:13" x14ac:dyDescent="0.3">
      <c r="A120" s="464"/>
      <c r="B120" s="435"/>
      <c r="C120" s="453"/>
      <c r="D120" s="453"/>
      <c r="E120" s="435"/>
      <c r="G120" s="464"/>
      <c r="H120" s="464"/>
      <c r="I120" s="435"/>
      <c r="J120" s="435"/>
      <c r="K120" s="435"/>
      <c r="L120" s="435"/>
      <c r="M120" s="435"/>
    </row>
    <row r="121" spans="1:13" x14ac:dyDescent="0.3">
      <c r="A121" s="464"/>
      <c r="B121" s="435"/>
      <c r="C121" s="453"/>
      <c r="D121" s="453"/>
      <c r="E121" s="435"/>
      <c r="G121" s="464"/>
      <c r="H121" s="464"/>
      <c r="I121" s="435"/>
      <c r="J121" s="435"/>
      <c r="K121" s="435"/>
      <c r="L121" s="435"/>
      <c r="M121" s="435"/>
    </row>
    <row r="122" spans="1:13" x14ac:dyDescent="0.3">
      <c r="A122" s="464"/>
      <c r="B122" s="435"/>
      <c r="C122" s="453"/>
      <c r="D122" s="453"/>
      <c r="E122" s="435"/>
      <c r="G122" s="464"/>
      <c r="H122" s="464"/>
      <c r="I122" s="435"/>
      <c r="J122" s="435"/>
      <c r="K122" s="435"/>
      <c r="L122" s="435"/>
      <c r="M122" s="435"/>
    </row>
    <row r="123" spans="1:13" x14ac:dyDescent="0.3">
      <c r="A123" s="464"/>
      <c r="B123" s="435"/>
      <c r="C123" s="453"/>
      <c r="D123" s="453"/>
      <c r="E123" s="435"/>
      <c r="G123" s="464"/>
      <c r="H123" s="464"/>
      <c r="I123" s="435"/>
      <c r="J123" s="435"/>
      <c r="K123" s="435"/>
      <c r="L123" s="435"/>
      <c r="M123" s="435"/>
    </row>
    <row r="124" spans="1:13" x14ac:dyDescent="0.3">
      <c r="A124" s="464"/>
      <c r="B124" s="435"/>
      <c r="C124" s="453"/>
      <c r="D124" s="453"/>
      <c r="E124" s="435"/>
      <c r="G124" s="464"/>
      <c r="H124" s="464"/>
      <c r="I124" s="435"/>
      <c r="J124" s="435"/>
      <c r="K124" s="435"/>
      <c r="L124" s="435"/>
      <c r="M124" s="435"/>
    </row>
    <row r="125" spans="1:13" x14ac:dyDescent="0.3">
      <c r="A125" s="464"/>
      <c r="B125" s="435"/>
      <c r="C125" s="453"/>
      <c r="D125" s="453"/>
      <c r="E125" s="435"/>
      <c r="G125" s="464"/>
      <c r="H125" s="464"/>
      <c r="I125" s="435"/>
      <c r="J125" s="435"/>
      <c r="K125" s="435"/>
      <c r="L125" s="435"/>
      <c r="M125" s="435"/>
    </row>
    <row r="126" spans="1:13" x14ac:dyDescent="0.3">
      <c r="A126" s="464"/>
      <c r="B126" s="435"/>
      <c r="C126" s="453"/>
      <c r="D126" s="453"/>
      <c r="E126" s="435"/>
      <c r="G126" s="464"/>
      <c r="H126" s="464"/>
      <c r="I126" s="435"/>
      <c r="J126" s="435"/>
      <c r="K126" s="435"/>
      <c r="L126" s="435"/>
      <c r="M126" s="435"/>
    </row>
    <row r="127" spans="1:13" x14ac:dyDescent="0.3">
      <c r="A127" s="464"/>
      <c r="B127" s="435"/>
      <c r="C127" s="453"/>
      <c r="D127" s="453"/>
      <c r="E127" s="435"/>
      <c r="G127" s="464"/>
      <c r="H127" s="464"/>
      <c r="I127" s="435"/>
      <c r="J127" s="435"/>
      <c r="K127" s="435"/>
      <c r="L127" s="435"/>
      <c r="M127" s="435"/>
    </row>
    <row r="128" spans="1:13" x14ac:dyDescent="0.3">
      <c r="A128" s="464"/>
      <c r="B128" s="435"/>
      <c r="C128" s="453"/>
      <c r="D128" s="453"/>
      <c r="E128" s="435"/>
      <c r="G128" s="464"/>
      <c r="H128" s="464"/>
      <c r="I128" s="435"/>
      <c r="J128" s="435"/>
      <c r="K128" s="435"/>
      <c r="L128" s="435"/>
      <c r="M128" s="435"/>
    </row>
    <row r="129" spans="1:13" x14ac:dyDescent="0.3">
      <c r="A129" s="464"/>
      <c r="B129" s="435"/>
      <c r="C129" s="453"/>
      <c r="D129" s="453"/>
      <c r="E129" s="435"/>
      <c r="G129" s="464"/>
      <c r="H129" s="464"/>
      <c r="I129" s="435"/>
      <c r="J129" s="435"/>
      <c r="K129" s="435"/>
      <c r="L129" s="435"/>
      <c r="M129" s="435"/>
    </row>
    <row r="130" spans="1:13" x14ac:dyDescent="0.3">
      <c r="A130" s="464"/>
      <c r="B130" s="435"/>
      <c r="C130" s="453"/>
      <c r="D130" s="453"/>
      <c r="E130" s="435"/>
      <c r="G130" s="464"/>
      <c r="H130" s="464"/>
      <c r="I130" s="435"/>
      <c r="J130" s="435"/>
      <c r="K130" s="435"/>
      <c r="L130" s="435"/>
      <c r="M130" s="435"/>
    </row>
    <row r="131" spans="1:13" x14ac:dyDescent="0.3">
      <c r="A131" s="464"/>
      <c r="B131" s="435"/>
      <c r="C131" s="453"/>
      <c r="D131" s="453"/>
      <c r="E131" s="435"/>
      <c r="G131" s="464"/>
      <c r="H131" s="464"/>
      <c r="I131" s="435"/>
      <c r="J131" s="435"/>
      <c r="K131" s="435"/>
      <c r="L131" s="435"/>
      <c r="M131" s="435"/>
    </row>
    <row r="132" spans="1:13" x14ac:dyDescent="0.3">
      <c r="A132" s="464"/>
      <c r="B132" s="435"/>
      <c r="C132" s="453"/>
      <c r="D132" s="453"/>
      <c r="E132" s="435"/>
      <c r="G132" s="464"/>
      <c r="H132" s="464"/>
      <c r="I132" s="435"/>
      <c r="J132" s="435"/>
      <c r="K132" s="435"/>
      <c r="L132" s="435"/>
      <c r="M132" s="435"/>
    </row>
    <row r="133" spans="1:13" x14ac:dyDescent="0.3">
      <c r="A133" s="464"/>
      <c r="B133" s="435"/>
      <c r="C133" s="453"/>
      <c r="D133" s="453"/>
      <c r="E133" s="435"/>
      <c r="G133" s="464"/>
      <c r="H133" s="464"/>
      <c r="I133" s="435"/>
      <c r="J133" s="435"/>
      <c r="K133" s="435"/>
      <c r="L133" s="435"/>
      <c r="M133" s="435"/>
    </row>
    <row r="134" spans="1:13" x14ac:dyDescent="0.3">
      <c r="A134" s="464"/>
      <c r="B134" s="435"/>
      <c r="C134" s="453"/>
      <c r="D134" s="453"/>
      <c r="E134" s="435"/>
      <c r="G134" s="464"/>
      <c r="H134" s="464"/>
      <c r="I134" s="435"/>
      <c r="J134" s="435"/>
      <c r="K134" s="435"/>
      <c r="L134" s="435"/>
      <c r="M134" s="435"/>
    </row>
    <row r="135" spans="1:13" x14ac:dyDescent="0.3">
      <c r="A135" s="464"/>
      <c r="B135" s="435"/>
      <c r="C135" s="453"/>
      <c r="D135" s="453"/>
      <c r="E135" s="435"/>
      <c r="G135" s="464"/>
      <c r="H135" s="464"/>
      <c r="I135" s="435"/>
      <c r="J135" s="435"/>
      <c r="K135" s="435"/>
      <c r="L135" s="435"/>
      <c r="M135" s="435"/>
    </row>
    <row r="136" spans="1:13" x14ac:dyDescent="0.3">
      <c r="A136" s="464"/>
      <c r="B136" s="435"/>
      <c r="C136" s="453"/>
      <c r="D136" s="453"/>
      <c r="E136" s="435"/>
      <c r="G136" s="464"/>
      <c r="H136" s="464"/>
      <c r="I136" s="435"/>
      <c r="J136" s="435"/>
      <c r="K136" s="435"/>
      <c r="L136" s="435"/>
      <c r="M136" s="435"/>
    </row>
    <row r="137" spans="1:13" x14ac:dyDescent="0.3">
      <c r="A137" s="464"/>
      <c r="B137" s="435"/>
      <c r="C137" s="453"/>
      <c r="D137" s="453"/>
      <c r="E137" s="435"/>
      <c r="G137" s="464"/>
      <c r="H137" s="464"/>
      <c r="I137" s="435"/>
      <c r="J137" s="435"/>
      <c r="K137" s="435"/>
      <c r="L137" s="435"/>
      <c r="M137" s="435"/>
    </row>
    <row r="138" spans="1:13" x14ac:dyDescent="0.3">
      <c r="A138" s="464"/>
      <c r="B138" s="435"/>
      <c r="C138" s="453"/>
      <c r="D138" s="453"/>
      <c r="E138" s="435"/>
      <c r="G138" s="464"/>
      <c r="H138" s="464"/>
      <c r="I138" s="435"/>
      <c r="J138" s="435"/>
      <c r="K138" s="435"/>
      <c r="L138" s="435"/>
      <c r="M138" s="435"/>
    </row>
    <row r="139" spans="1:13" x14ac:dyDescent="0.3">
      <c r="A139" s="464"/>
      <c r="B139" s="435"/>
      <c r="C139" s="453"/>
      <c r="D139" s="453"/>
      <c r="E139" s="435"/>
      <c r="G139" s="464"/>
      <c r="H139" s="464"/>
      <c r="I139" s="435"/>
      <c r="J139" s="435"/>
      <c r="K139" s="435"/>
      <c r="L139" s="435"/>
      <c r="M139" s="435"/>
    </row>
    <row r="140" spans="1:13" x14ac:dyDescent="0.3">
      <c r="A140" s="464"/>
      <c r="B140" s="435"/>
      <c r="C140" s="453"/>
      <c r="D140" s="453"/>
      <c r="E140" s="435"/>
      <c r="G140" s="464"/>
      <c r="H140" s="464"/>
      <c r="I140" s="435"/>
      <c r="J140" s="435"/>
      <c r="K140" s="435"/>
      <c r="L140" s="435"/>
      <c r="M140" s="435"/>
    </row>
    <row r="141" spans="1:13" x14ac:dyDescent="0.3">
      <c r="A141" s="464"/>
      <c r="B141" s="435"/>
      <c r="C141" s="453"/>
      <c r="D141" s="453"/>
      <c r="E141" s="435"/>
      <c r="G141" s="464"/>
      <c r="H141" s="464"/>
      <c r="I141" s="435"/>
      <c r="J141" s="435"/>
      <c r="K141" s="435"/>
      <c r="L141" s="435"/>
      <c r="M141" s="435"/>
    </row>
    <row r="142" spans="1:13" x14ac:dyDescent="0.3">
      <c r="A142" s="464"/>
      <c r="B142" s="435"/>
      <c r="C142" s="453"/>
      <c r="D142" s="453"/>
      <c r="E142" s="435"/>
      <c r="G142" s="464"/>
      <c r="H142" s="464"/>
      <c r="I142" s="435"/>
      <c r="J142" s="435"/>
      <c r="K142" s="435"/>
      <c r="L142" s="435"/>
      <c r="M142" s="435"/>
    </row>
    <row r="143" spans="1:13" x14ac:dyDescent="0.3">
      <c r="A143" s="464"/>
      <c r="B143" s="435"/>
      <c r="C143" s="453"/>
      <c r="D143" s="453"/>
      <c r="E143" s="435"/>
      <c r="G143" s="464"/>
      <c r="H143" s="464"/>
      <c r="I143" s="435"/>
      <c r="J143" s="435"/>
      <c r="K143" s="435"/>
      <c r="L143" s="435"/>
      <c r="M143" s="435"/>
    </row>
    <row r="144" spans="1:13" x14ac:dyDescent="0.3">
      <c r="A144" s="464"/>
      <c r="B144" s="435"/>
      <c r="C144" s="453"/>
      <c r="D144" s="453"/>
      <c r="E144" s="435"/>
      <c r="G144" s="464"/>
      <c r="H144" s="464"/>
      <c r="I144" s="435"/>
      <c r="J144" s="435"/>
      <c r="K144" s="435"/>
      <c r="L144" s="435"/>
      <c r="M144" s="435"/>
    </row>
    <row r="145" spans="1:13" x14ac:dyDescent="0.3">
      <c r="A145" s="464"/>
      <c r="B145" s="435"/>
      <c r="C145" s="453"/>
      <c r="D145" s="453"/>
      <c r="E145" s="435"/>
      <c r="G145" s="464"/>
      <c r="H145" s="464"/>
      <c r="I145" s="435"/>
      <c r="J145" s="435"/>
      <c r="K145" s="435"/>
      <c r="L145" s="435"/>
      <c r="M145" s="435"/>
    </row>
    <row r="146" spans="1:13" x14ac:dyDescent="0.3">
      <c r="A146" s="464"/>
      <c r="B146" s="435"/>
      <c r="C146" s="453"/>
      <c r="D146" s="453"/>
      <c r="E146" s="435"/>
      <c r="G146" s="464"/>
      <c r="H146" s="464"/>
      <c r="I146" s="435"/>
      <c r="J146" s="435"/>
      <c r="K146" s="435"/>
      <c r="L146" s="435"/>
      <c r="M146" s="435"/>
    </row>
    <row r="147" spans="1:13" x14ac:dyDescent="0.3">
      <c r="A147" s="464"/>
      <c r="B147" s="435"/>
      <c r="C147" s="453"/>
      <c r="D147" s="453"/>
      <c r="E147" s="435"/>
      <c r="G147" s="464"/>
      <c r="H147" s="464"/>
      <c r="I147" s="435"/>
      <c r="J147" s="435"/>
      <c r="K147" s="435"/>
      <c r="L147" s="435"/>
      <c r="M147" s="435"/>
    </row>
    <row r="148" spans="1:13" x14ac:dyDescent="0.3">
      <c r="A148" s="464"/>
      <c r="B148" s="435"/>
      <c r="C148" s="453"/>
      <c r="D148" s="453"/>
      <c r="E148" s="435"/>
      <c r="G148" s="464"/>
      <c r="H148" s="464"/>
      <c r="I148" s="435"/>
      <c r="J148" s="435"/>
      <c r="K148" s="435"/>
      <c r="L148" s="435"/>
      <c r="M148" s="435"/>
    </row>
    <row r="149" spans="1:13" x14ac:dyDescent="0.3">
      <c r="A149" s="464"/>
      <c r="B149" s="435"/>
      <c r="C149" s="453"/>
      <c r="D149" s="453"/>
      <c r="E149" s="435"/>
      <c r="G149" s="464"/>
      <c r="H149" s="464"/>
      <c r="I149" s="435"/>
      <c r="J149" s="435"/>
      <c r="K149" s="435"/>
      <c r="L149" s="435"/>
      <c r="M149" s="435"/>
    </row>
    <row r="150" spans="1:13" x14ac:dyDescent="0.3">
      <c r="A150" s="464"/>
      <c r="B150" s="435"/>
      <c r="C150" s="453"/>
      <c r="D150" s="453"/>
      <c r="E150" s="435"/>
      <c r="G150" s="464"/>
      <c r="H150" s="464"/>
      <c r="I150" s="435"/>
      <c r="J150" s="435"/>
      <c r="K150" s="435"/>
      <c r="L150" s="435"/>
      <c r="M150" s="435"/>
    </row>
    <row r="151" spans="1:13" x14ac:dyDescent="0.3">
      <c r="A151" s="464"/>
      <c r="B151" s="435"/>
      <c r="C151" s="453"/>
      <c r="D151" s="453"/>
      <c r="E151" s="435"/>
      <c r="G151" s="464"/>
      <c r="H151" s="464"/>
      <c r="I151" s="435"/>
      <c r="J151" s="435"/>
      <c r="K151" s="435"/>
      <c r="L151" s="435"/>
      <c r="M151" s="435"/>
    </row>
    <row r="152" spans="1:13" x14ac:dyDescent="0.3">
      <c r="A152" s="464"/>
      <c r="B152" s="435"/>
      <c r="C152" s="453"/>
      <c r="D152" s="453"/>
      <c r="E152" s="435"/>
      <c r="G152" s="464"/>
      <c r="H152" s="464"/>
      <c r="I152" s="435"/>
      <c r="J152" s="435"/>
      <c r="K152" s="435"/>
      <c r="L152" s="435"/>
      <c r="M152" s="435"/>
    </row>
    <row r="153" spans="1:13" x14ac:dyDescent="0.3">
      <c r="A153" s="464"/>
      <c r="B153" s="435"/>
      <c r="C153" s="453"/>
      <c r="D153" s="453"/>
      <c r="E153" s="435"/>
      <c r="G153" s="464"/>
      <c r="H153" s="464"/>
      <c r="I153" s="435"/>
      <c r="J153" s="435"/>
      <c r="K153" s="435"/>
      <c r="L153" s="435"/>
      <c r="M153" s="435"/>
    </row>
    <row r="154" spans="1:13" x14ac:dyDescent="0.3">
      <c r="A154" s="464"/>
      <c r="B154" s="435"/>
      <c r="C154" s="453"/>
      <c r="D154" s="453"/>
      <c r="E154" s="435"/>
      <c r="G154" s="464"/>
      <c r="H154" s="464"/>
      <c r="I154" s="435"/>
      <c r="J154" s="435"/>
      <c r="K154" s="435"/>
      <c r="L154" s="435"/>
      <c r="M154" s="435"/>
    </row>
    <row r="155" spans="1:13" x14ac:dyDescent="0.3">
      <c r="A155" s="464"/>
      <c r="B155" s="435"/>
      <c r="C155" s="453"/>
      <c r="D155" s="453"/>
      <c r="E155" s="435"/>
      <c r="G155" s="464"/>
      <c r="H155" s="464"/>
      <c r="I155" s="435"/>
      <c r="J155" s="435"/>
      <c r="K155" s="435"/>
      <c r="L155" s="435"/>
      <c r="M155" s="435"/>
    </row>
    <row r="156" spans="1:13" x14ac:dyDescent="0.3">
      <c r="A156" s="464"/>
      <c r="B156" s="435"/>
      <c r="C156" s="453"/>
      <c r="D156" s="453"/>
      <c r="E156" s="435"/>
      <c r="G156" s="464"/>
      <c r="H156" s="464"/>
      <c r="I156" s="435"/>
      <c r="J156" s="435"/>
      <c r="K156" s="435"/>
      <c r="L156" s="435"/>
      <c r="M156" s="435"/>
    </row>
    <row r="157" spans="1:13" x14ac:dyDescent="0.3">
      <c r="A157" s="464"/>
      <c r="B157" s="435"/>
      <c r="C157" s="453"/>
      <c r="D157" s="453"/>
      <c r="E157" s="435"/>
      <c r="G157" s="464"/>
      <c r="H157" s="464"/>
      <c r="I157" s="435"/>
      <c r="J157" s="435"/>
      <c r="K157" s="435"/>
      <c r="L157" s="435"/>
      <c r="M157" s="435"/>
    </row>
    <row r="158" spans="1:13" x14ac:dyDescent="0.3">
      <c r="A158" s="464"/>
      <c r="B158" s="435"/>
      <c r="C158" s="453"/>
      <c r="D158" s="453"/>
      <c r="E158" s="435"/>
      <c r="G158" s="464"/>
      <c r="H158" s="464"/>
      <c r="I158" s="435"/>
      <c r="J158" s="435"/>
      <c r="K158" s="435"/>
      <c r="L158" s="435"/>
      <c r="M158" s="435"/>
    </row>
    <row r="159" spans="1:13" x14ac:dyDescent="0.3">
      <c r="A159" s="464"/>
      <c r="B159" s="435"/>
      <c r="C159" s="453"/>
      <c r="D159" s="453"/>
      <c r="E159" s="435"/>
      <c r="G159" s="464"/>
      <c r="H159" s="464"/>
      <c r="I159" s="435"/>
      <c r="J159" s="435"/>
      <c r="K159" s="435"/>
      <c r="L159" s="435"/>
      <c r="M159" s="435"/>
    </row>
    <row r="160" spans="1:13" x14ac:dyDescent="0.3">
      <c r="A160" s="464"/>
      <c r="B160" s="435"/>
      <c r="C160" s="453"/>
      <c r="D160" s="453"/>
      <c r="E160" s="435"/>
      <c r="G160" s="464"/>
      <c r="H160" s="464"/>
      <c r="I160" s="435"/>
      <c r="J160" s="435"/>
      <c r="K160" s="435"/>
      <c r="L160" s="435"/>
      <c r="M160" s="435"/>
    </row>
    <row r="161" spans="1:13" x14ac:dyDescent="0.3">
      <c r="A161" s="464"/>
      <c r="B161" s="435"/>
      <c r="C161" s="453"/>
      <c r="D161" s="453"/>
      <c r="E161" s="435"/>
      <c r="G161" s="464"/>
      <c r="H161" s="464"/>
      <c r="I161" s="435"/>
      <c r="J161" s="435"/>
      <c r="K161" s="435"/>
      <c r="L161" s="435"/>
      <c r="M161" s="435"/>
    </row>
    <row r="162" spans="1:13" x14ac:dyDescent="0.3">
      <c r="A162" s="464"/>
      <c r="B162" s="435"/>
      <c r="C162" s="453"/>
      <c r="D162" s="453"/>
      <c r="E162" s="435"/>
      <c r="G162" s="464"/>
      <c r="H162" s="464"/>
      <c r="I162" s="435"/>
      <c r="J162" s="435"/>
      <c r="K162" s="435"/>
      <c r="L162" s="435"/>
      <c r="M162" s="435"/>
    </row>
    <row r="163" spans="1:13" x14ac:dyDescent="0.3">
      <c r="A163" s="464"/>
      <c r="B163" s="435"/>
      <c r="C163" s="453"/>
      <c r="D163" s="453"/>
      <c r="E163" s="435"/>
      <c r="G163" s="464"/>
      <c r="H163" s="464"/>
      <c r="I163" s="435"/>
      <c r="J163" s="435"/>
      <c r="K163" s="435"/>
      <c r="L163" s="435"/>
      <c r="M163" s="435"/>
    </row>
    <row r="164" spans="1:13" x14ac:dyDescent="0.3">
      <c r="A164" s="464"/>
      <c r="B164" s="435"/>
      <c r="C164" s="453"/>
      <c r="D164" s="453"/>
      <c r="E164" s="435"/>
      <c r="G164" s="464"/>
      <c r="H164" s="464"/>
      <c r="I164" s="435"/>
      <c r="J164" s="435"/>
      <c r="K164" s="435"/>
      <c r="L164" s="435"/>
      <c r="M164" s="435"/>
    </row>
    <row r="165" spans="1:13" x14ac:dyDescent="0.3">
      <c r="A165" s="464"/>
      <c r="B165" s="435"/>
      <c r="C165" s="453"/>
      <c r="D165" s="453"/>
      <c r="E165" s="435"/>
      <c r="G165" s="464"/>
      <c r="H165" s="464"/>
      <c r="I165" s="435"/>
      <c r="J165" s="435"/>
      <c r="K165" s="435"/>
      <c r="L165" s="435"/>
      <c r="M165" s="435"/>
    </row>
    <row r="166" spans="1:13" x14ac:dyDescent="0.3">
      <c r="A166" s="464"/>
      <c r="B166" s="435"/>
      <c r="C166" s="453"/>
      <c r="D166" s="453"/>
      <c r="E166" s="435"/>
      <c r="G166" s="464"/>
      <c r="H166" s="464"/>
      <c r="I166" s="435"/>
      <c r="J166" s="435"/>
      <c r="K166" s="435"/>
      <c r="L166" s="435"/>
      <c r="M166" s="435"/>
    </row>
    <row r="167" spans="1:13" x14ac:dyDescent="0.3">
      <c r="A167" s="464"/>
      <c r="B167" s="435"/>
      <c r="C167" s="453"/>
      <c r="D167" s="453"/>
      <c r="E167" s="435"/>
      <c r="G167" s="464"/>
      <c r="H167" s="464"/>
      <c r="I167" s="435"/>
      <c r="J167" s="435"/>
      <c r="K167" s="435"/>
      <c r="L167" s="435"/>
      <c r="M167" s="435"/>
    </row>
    <row r="168" spans="1:13" x14ac:dyDescent="0.3">
      <c r="A168" s="464"/>
      <c r="B168" s="435"/>
      <c r="C168" s="453"/>
      <c r="D168" s="453"/>
      <c r="E168" s="435"/>
      <c r="G168" s="464"/>
      <c r="H168" s="464"/>
      <c r="I168" s="435"/>
      <c r="J168" s="435"/>
      <c r="K168" s="435"/>
      <c r="L168" s="435"/>
      <c r="M168" s="435"/>
    </row>
    <row r="169" spans="1:13" x14ac:dyDescent="0.3">
      <c r="A169" s="464"/>
      <c r="B169" s="435"/>
      <c r="C169" s="453"/>
      <c r="D169" s="453"/>
      <c r="E169" s="435"/>
      <c r="G169" s="464"/>
      <c r="H169" s="464"/>
      <c r="I169" s="435"/>
      <c r="J169" s="435"/>
      <c r="K169" s="435"/>
      <c r="L169" s="435"/>
      <c r="M169" s="435"/>
    </row>
    <row r="170" spans="1:13" x14ac:dyDescent="0.3">
      <c r="A170" s="464"/>
      <c r="B170" s="435"/>
      <c r="C170" s="453"/>
      <c r="D170" s="453"/>
      <c r="E170" s="435"/>
      <c r="G170" s="464"/>
      <c r="H170" s="464"/>
      <c r="I170" s="435"/>
      <c r="J170" s="435"/>
      <c r="K170" s="435"/>
      <c r="L170" s="435"/>
      <c r="M170" s="435"/>
    </row>
    <row r="171" spans="1:13" x14ac:dyDescent="0.3">
      <c r="A171" s="464"/>
      <c r="B171" s="435"/>
      <c r="C171" s="453"/>
      <c r="D171" s="453"/>
      <c r="E171" s="435"/>
      <c r="G171" s="464"/>
      <c r="H171" s="464"/>
      <c r="I171" s="435"/>
      <c r="J171" s="435"/>
      <c r="K171" s="435"/>
      <c r="L171" s="435"/>
      <c r="M171" s="435"/>
    </row>
    <row r="172" spans="1:13" x14ac:dyDescent="0.3">
      <c r="A172" s="464"/>
      <c r="B172" s="435"/>
      <c r="C172" s="453"/>
      <c r="D172" s="453"/>
      <c r="E172" s="435"/>
      <c r="G172" s="464"/>
      <c r="H172" s="464"/>
      <c r="I172" s="435"/>
      <c r="J172" s="435"/>
      <c r="K172" s="435"/>
      <c r="L172" s="435"/>
      <c r="M172" s="435"/>
    </row>
    <row r="173" spans="1:13" x14ac:dyDescent="0.3">
      <c r="A173" s="464"/>
      <c r="B173" s="435"/>
      <c r="C173" s="453"/>
      <c r="D173" s="453"/>
      <c r="E173" s="435"/>
      <c r="G173" s="464"/>
      <c r="H173" s="464"/>
      <c r="I173" s="435"/>
      <c r="J173" s="435"/>
      <c r="K173" s="435"/>
      <c r="L173" s="435"/>
      <c r="M173" s="435"/>
    </row>
    <row r="174" spans="1:13" x14ac:dyDescent="0.3">
      <c r="A174" s="464"/>
      <c r="B174" s="435"/>
      <c r="C174" s="453"/>
      <c r="D174" s="453"/>
      <c r="E174" s="435"/>
      <c r="G174" s="464"/>
      <c r="H174" s="464"/>
      <c r="I174" s="435"/>
      <c r="J174" s="435"/>
      <c r="K174" s="435"/>
      <c r="L174" s="435"/>
      <c r="M174" s="435"/>
    </row>
    <row r="175" spans="1:13" x14ac:dyDescent="0.3">
      <c r="A175" s="464"/>
      <c r="B175" s="435"/>
      <c r="C175" s="453"/>
      <c r="D175" s="453"/>
      <c r="E175" s="435"/>
      <c r="G175" s="464"/>
      <c r="H175" s="464"/>
      <c r="I175" s="435"/>
      <c r="J175" s="435"/>
      <c r="K175" s="435"/>
      <c r="L175" s="435"/>
      <c r="M175" s="435"/>
    </row>
    <row r="176" spans="1:13" x14ac:dyDescent="0.3">
      <c r="A176" s="464"/>
      <c r="B176" s="435"/>
      <c r="C176" s="453"/>
      <c r="D176" s="453"/>
      <c r="E176" s="435"/>
      <c r="G176" s="464"/>
      <c r="H176" s="464"/>
      <c r="I176" s="435"/>
      <c r="J176" s="435"/>
      <c r="K176" s="435"/>
      <c r="L176" s="435"/>
      <c r="M176" s="435"/>
    </row>
    <row r="177" spans="1:13" x14ac:dyDescent="0.3">
      <c r="A177" s="464"/>
      <c r="B177" s="435"/>
      <c r="C177" s="453"/>
      <c r="D177" s="453"/>
      <c r="E177" s="435"/>
      <c r="G177" s="464"/>
      <c r="H177" s="464"/>
      <c r="I177" s="435"/>
      <c r="J177" s="435"/>
      <c r="K177" s="435"/>
      <c r="L177" s="435"/>
      <c r="M177" s="435"/>
    </row>
    <row r="178" spans="1:13" x14ac:dyDescent="0.3">
      <c r="A178" s="464"/>
      <c r="B178" s="435"/>
      <c r="C178" s="453"/>
      <c r="D178" s="453"/>
      <c r="E178" s="435"/>
      <c r="G178" s="464"/>
      <c r="H178" s="464"/>
      <c r="I178" s="435"/>
      <c r="J178" s="435"/>
      <c r="K178" s="435"/>
      <c r="L178" s="435"/>
      <c r="M178" s="435"/>
    </row>
    <row r="179" spans="1:13" x14ac:dyDescent="0.3">
      <c r="A179" s="464"/>
      <c r="B179" s="435"/>
      <c r="C179" s="453"/>
      <c r="D179" s="453"/>
      <c r="E179" s="435"/>
      <c r="G179" s="464"/>
      <c r="H179" s="464"/>
      <c r="I179" s="435"/>
      <c r="J179" s="435"/>
      <c r="K179" s="435"/>
      <c r="L179" s="435"/>
      <c r="M179" s="435"/>
    </row>
    <row r="180" spans="1:13" x14ac:dyDescent="0.3">
      <c r="A180" s="464"/>
      <c r="B180" s="435"/>
      <c r="C180" s="453"/>
      <c r="D180" s="453"/>
      <c r="E180" s="435"/>
      <c r="G180" s="464"/>
      <c r="H180" s="464"/>
      <c r="I180" s="435"/>
      <c r="J180" s="435"/>
      <c r="K180" s="435"/>
      <c r="L180" s="435"/>
      <c r="M180" s="435"/>
    </row>
    <row r="181" spans="1:13" x14ac:dyDescent="0.3">
      <c r="A181" s="464"/>
      <c r="B181" s="435"/>
      <c r="C181" s="453"/>
      <c r="D181" s="453"/>
      <c r="E181" s="435"/>
      <c r="G181" s="464"/>
      <c r="H181" s="464"/>
      <c r="I181" s="435"/>
      <c r="J181" s="435"/>
      <c r="K181" s="435"/>
      <c r="L181" s="435"/>
      <c r="M181" s="435"/>
    </row>
    <row r="182" spans="1:13" x14ac:dyDescent="0.3">
      <c r="A182" s="464"/>
      <c r="B182" s="435"/>
      <c r="C182" s="453"/>
      <c r="D182" s="453"/>
      <c r="E182" s="435"/>
      <c r="G182" s="464"/>
      <c r="H182" s="464"/>
      <c r="I182" s="435"/>
      <c r="J182" s="435"/>
      <c r="K182" s="435"/>
      <c r="L182" s="435"/>
      <c r="M182" s="435"/>
    </row>
    <row r="183" spans="1:13" x14ac:dyDescent="0.3">
      <c r="A183" s="464"/>
      <c r="B183" s="435"/>
      <c r="C183" s="453"/>
      <c r="D183" s="453"/>
      <c r="E183" s="435"/>
      <c r="G183" s="464"/>
      <c r="H183" s="464"/>
      <c r="I183" s="435"/>
      <c r="J183" s="435"/>
      <c r="K183" s="435"/>
      <c r="L183" s="435"/>
      <c r="M183" s="435"/>
    </row>
    <row r="184" spans="1:13" x14ac:dyDescent="0.3">
      <c r="A184" s="464"/>
      <c r="B184" s="435"/>
      <c r="C184" s="453"/>
      <c r="D184" s="453"/>
      <c r="E184" s="435"/>
      <c r="G184" s="464"/>
      <c r="H184" s="464"/>
      <c r="I184" s="435"/>
      <c r="J184" s="435"/>
      <c r="K184" s="435"/>
      <c r="L184" s="435"/>
      <c r="M184" s="435"/>
    </row>
    <row r="185" spans="1:13" x14ac:dyDescent="0.3">
      <c r="A185" s="464"/>
      <c r="B185" s="435"/>
      <c r="C185" s="453"/>
      <c r="D185" s="453"/>
      <c r="E185" s="435"/>
      <c r="G185" s="464"/>
      <c r="H185" s="464"/>
      <c r="I185" s="435"/>
      <c r="J185" s="435"/>
      <c r="K185" s="435"/>
      <c r="L185" s="435"/>
      <c r="M185" s="435"/>
    </row>
    <row r="186" spans="1:13" x14ac:dyDescent="0.3">
      <c r="A186" s="464"/>
      <c r="B186" s="435"/>
      <c r="C186" s="453"/>
      <c r="D186" s="453"/>
      <c r="E186" s="435"/>
      <c r="G186" s="464"/>
      <c r="H186" s="464"/>
      <c r="I186" s="435"/>
      <c r="J186" s="435"/>
      <c r="K186" s="435"/>
      <c r="L186" s="435"/>
      <c r="M186" s="435"/>
    </row>
    <row r="187" spans="1:13" x14ac:dyDescent="0.3">
      <c r="A187" s="464"/>
      <c r="B187" s="435"/>
      <c r="C187" s="453"/>
      <c r="D187" s="453"/>
      <c r="E187" s="435"/>
      <c r="G187" s="464"/>
      <c r="H187" s="464"/>
      <c r="I187" s="435"/>
      <c r="J187" s="435"/>
      <c r="K187" s="435"/>
      <c r="L187" s="435"/>
      <c r="M187" s="435"/>
    </row>
    <row r="188" spans="1:13" x14ac:dyDescent="0.3">
      <c r="A188" s="464"/>
      <c r="B188" s="435"/>
      <c r="C188" s="453"/>
      <c r="D188" s="453"/>
      <c r="E188" s="435"/>
      <c r="G188" s="464"/>
      <c r="H188" s="464"/>
      <c r="I188" s="435"/>
      <c r="J188" s="435"/>
      <c r="K188" s="435"/>
      <c r="L188" s="435"/>
      <c r="M188" s="435"/>
    </row>
    <row r="189" spans="1:13" x14ac:dyDescent="0.3">
      <c r="A189" s="464"/>
      <c r="B189" s="435"/>
      <c r="C189" s="453"/>
      <c r="D189" s="453"/>
      <c r="E189" s="435"/>
      <c r="G189" s="464"/>
      <c r="H189" s="464"/>
      <c r="I189" s="435"/>
      <c r="J189" s="435"/>
      <c r="K189" s="435"/>
      <c r="L189" s="435"/>
      <c r="M189" s="435"/>
    </row>
    <row r="190" spans="1:13" x14ac:dyDescent="0.3">
      <c r="A190" s="464"/>
      <c r="B190" s="435"/>
      <c r="C190" s="453"/>
      <c r="D190" s="453"/>
      <c r="E190" s="435"/>
      <c r="G190" s="464"/>
      <c r="H190" s="464"/>
      <c r="I190" s="435"/>
      <c r="J190" s="435"/>
      <c r="K190" s="435"/>
      <c r="L190" s="435"/>
      <c r="M190" s="435"/>
    </row>
    <row r="191" spans="1:13" x14ac:dyDescent="0.3">
      <c r="A191" s="464"/>
      <c r="B191" s="435"/>
      <c r="C191" s="453"/>
      <c r="D191" s="453"/>
      <c r="E191" s="435"/>
      <c r="G191" s="464"/>
      <c r="H191" s="464"/>
      <c r="I191" s="435"/>
      <c r="J191" s="435"/>
      <c r="K191" s="435"/>
      <c r="L191" s="435"/>
      <c r="M191" s="435"/>
    </row>
    <row r="192" spans="1:13" x14ac:dyDescent="0.3">
      <c r="A192" s="464"/>
      <c r="B192" s="435"/>
      <c r="C192" s="453"/>
      <c r="D192" s="453"/>
      <c r="E192" s="435"/>
      <c r="G192" s="464"/>
      <c r="H192" s="464"/>
      <c r="I192" s="435"/>
      <c r="J192" s="435"/>
      <c r="K192" s="435"/>
      <c r="L192" s="435"/>
      <c r="M192" s="435"/>
    </row>
    <row r="193" spans="1:13" x14ac:dyDescent="0.3">
      <c r="A193" s="464"/>
      <c r="B193" s="435"/>
      <c r="C193" s="453"/>
      <c r="D193" s="453"/>
      <c r="E193" s="435"/>
      <c r="G193" s="464"/>
      <c r="H193" s="464"/>
      <c r="I193" s="435"/>
      <c r="J193" s="435"/>
      <c r="K193" s="435"/>
      <c r="L193" s="435"/>
      <c r="M193" s="435"/>
    </row>
    <row r="194" spans="1:13" x14ac:dyDescent="0.3">
      <c r="A194" s="464"/>
      <c r="B194" s="435"/>
      <c r="C194" s="453"/>
      <c r="D194" s="453"/>
      <c r="E194" s="435"/>
      <c r="G194" s="464"/>
      <c r="H194" s="464"/>
      <c r="I194" s="435"/>
      <c r="J194" s="435"/>
      <c r="K194" s="435"/>
      <c r="L194" s="435"/>
      <c r="M194" s="435"/>
    </row>
    <row r="195" spans="1:13" x14ac:dyDescent="0.3">
      <c r="A195" s="464"/>
      <c r="B195" s="435"/>
      <c r="C195" s="453"/>
      <c r="D195" s="453"/>
      <c r="E195" s="435"/>
      <c r="G195" s="464"/>
      <c r="H195" s="464"/>
      <c r="I195" s="435"/>
      <c r="J195" s="435"/>
      <c r="K195" s="435"/>
      <c r="L195" s="435"/>
      <c r="M195" s="435"/>
    </row>
    <row r="196" spans="1:13" x14ac:dyDescent="0.3">
      <c r="A196" s="464"/>
      <c r="B196" s="435"/>
      <c r="C196" s="453"/>
      <c r="D196" s="453"/>
      <c r="E196" s="435"/>
      <c r="G196" s="464"/>
      <c r="H196" s="464"/>
      <c r="I196" s="435"/>
      <c r="J196" s="435"/>
      <c r="K196" s="435"/>
      <c r="L196" s="435"/>
      <c r="M196" s="435"/>
    </row>
    <row r="197" spans="1:13" x14ac:dyDescent="0.3">
      <c r="A197" s="464"/>
      <c r="B197" s="435"/>
      <c r="C197" s="453"/>
      <c r="D197" s="453"/>
      <c r="E197" s="435"/>
      <c r="G197" s="464"/>
      <c r="H197" s="464"/>
      <c r="I197" s="435"/>
      <c r="J197" s="435"/>
      <c r="K197" s="435"/>
      <c r="L197" s="435"/>
      <c r="M197" s="435"/>
    </row>
    <row r="198" spans="1:13" x14ac:dyDescent="0.3">
      <c r="A198" s="464"/>
      <c r="B198" s="435"/>
      <c r="C198" s="453"/>
      <c r="D198" s="453"/>
      <c r="E198" s="435"/>
      <c r="G198" s="464"/>
      <c r="H198" s="464"/>
      <c r="I198" s="435"/>
      <c r="J198" s="435"/>
      <c r="K198" s="435"/>
      <c r="L198" s="435"/>
      <c r="M198" s="435"/>
    </row>
    <row r="199" spans="1:13" x14ac:dyDescent="0.3">
      <c r="A199" s="464"/>
      <c r="B199" s="435"/>
      <c r="C199" s="453"/>
      <c r="D199" s="453"/>
      <c r="E199" s="435"/>
      <c r="G199" s="464"/>
      <c r="H199" s="464"/>
      <c r="I199" s="435"/>
      <c r="J199" s="435"/>
      <c r="K199" s="435"/>
      <c r="L199" s="435"/>
      <c r="M199" s="435"/>
    </row>
    <row r="200" spans="1:13" x14ac:dyDescent="0.3">
      <c r="A200" s="464"/>
      <c r="B200" s="435"/>
      <c r="C200" s="453"/>
      <c r="D200" s="453"/>
      <c r="E200" s="435"/>
      <c r="G200" s="464"/>
      <c r="H200" s="464"/>
      <c r="I200" s="435"/>
      <c r="J200" s="435"/>
      <c r="K200" s="435"/>
      <c r="L200" s="435"/>
      <c r="M200" s="435"/>
    </row>
    <row r="201" spans="1:13" x14ac:dyDescent="0.3">
      <c r="A201" s="464"/>
      <c r="B201" s="435"/>
      <c r="C201" s="453"/>
      <c r="D201" s="453"/>
      <c r="E201" s="435"/>
      <c r="G201" s="464"/>
      <c r="H201" s="464"/>
      <c r="I201" s="435"/>
      <c r="J201" s="435"/>
      <c r="K201" s="435"/>
      <c r="L201" s="435"/>
      <c r="M201" s="435"/>
    </row>
    <row r="202" spans="1:13" x14ac:dyDescent="0.3">
      <c r="A202" s="464"/>
      <c r="B202" s="435"/>
      <c r="C202" s="453"/>
      <c r="D202" s="453"/>
      <c r="E202" s="435"/>
      <c r="G202" s="464"/>
      <c r="H202" s="464"/>
      <c r="I202" s="435"/>
      <c r="J202" s="435"/>
      <c r="K202" s="435"/>
      <c r="L202" s="435"/>
      <c r="M202" s="435"/>
    </row>
    <row r="203" spans="1:13" x14ac:dyDescent="0.3">
      <c r="A203" s="464"/>
      <c r="B203" s="435"/>
      <c r="C203" s="453"/>
      <c r="D203" s="453"/>
      <c r="E203" s="435"/>
      <c r="G203" s="464"/>
      <c r="H203" s="464"/>
      <c r="I203" s="435"/>
      <c r="J203" s="435"/>
      <c r="K203" s="435"/>
      <c r="L203" s="435"/>
      <c r="M203" s="435"/>
    </row>
    <row r="204" spans="1:13" x14ac:dyDescent="0.3">
      <c r="A204" s="464"/>
      <c r="B204" s="435"/>
      <c r="C204" s="453"/>
      <c r="D204" s="453"/>
      <c r="E204" s="435"/>
      <c r="G204" s="464"/>
      <c r="H204" s="464"/>
      <c r="I204" s="435"/>
      <c r="J204" s="435"/>
      <c r="K204" s="435"/>
      <c r="L204" s="435"/>
      <c r="M204" s="435"/>
    </row>
    <row r="205" spans="1:13" x14ac:dyDescent="0.3">
      <c r="A205" s="464"/>
      <c r="B205" s="435"/>
      <c r="C205" s="453"/>
      <c r="D205" s="453"/>
      <c r="E205" s="435"/>
      <c r="G205" s="464"/>
      <c r="H205" s="464"/>
      <c r="I205" s="435"/>
      <c r="J205" s="435"/>
      <c r="K205" s="435"/>
      <c r="L205" s="435"/>
      <c r="M205" s="435"/>
    </row>
    <row r="206" spans="1:13" x14ac:dyDescent="0.3">
      <c r="A206" s="464"/>
      <c r="B206" s="435"/>
      <c r="C206" s="453"/>
      <c r="D206" s="453"/>
      <c r="E206" s="435"/>
      <c r="G206" s="464"/>
      <c r="H206" s="464"/>
      <c r="I206" s="435"/>
      <c r="J206" s="435"/>
      <c r="K206" s="435"/>
      <c r="L206" s="435"/>
      <c r="M206" s="435"/>
    </row>
    <row r="207" spans="1:13" x14ac:dyDescent="0.3">
      <c r="A207" s="464"/>
      <c r="B207" s="435"/>
      <c r="C207" s="453"/>
      <c r="D207" s="453"/>
      <c r="E207" s="435"/>
      <c r="G207" s="464"/>
      <c r="H207" s="464"/>
      <c r="I207" s="435"/>
      <c r="J207" s="435"/>
      <c r="K207" s="435"/>
      <c r="L207" s="435"/>
      <c r="M207" s="435"/>
    </row>
    <row r="208" spans="1:13" x14ac:dyDescent="0.3">
      <c r="A208" s="464"/>
      <c r="B208" s="435"/>
      <c r="C208" s="453"/>
      <c r="D208" s="453"/>
      <c r="E208" s="435"/>
      <c r="G208" s="464"/>
      <c r="H208" s="464"/>
      <c r="I208" s="435"/>
      <c r="J208" s="435"/>
      <c r="K208" s="435"/>
      <c r="L208" s="435"/>
      <c r="M208" s="435"/>
    </row>
    <row r="209" spans="1:13" x14ac:dyDescent="0.3">
      <c r="A209" s="464"/>
      <c r="B209" s="435"/>
      <c r="C209" s="453"/>
      <c r="D209" s="453"/>
      <c r="E209" s="435"/>
      <c r="G209" s="464"/>
      <c r="H209" s="464"/>
      <c r="I209" s="435"/>
      <c r="J209" s="435"/>
      <c r="K209" s="435"/>
      <c r="L209" s="435"/>
      <c r="M209" s="435"/>
    </row>
    <row r="210" spans="1:13" x14ac:dyDescent="0.3">
      <c r="A210" s="464"/>
      <c r="B210" s="435"/>
      <c r="C210" s="453"/>
      <c r="D210" s="453"/>
      <c r="E210" s="435"/>
      <c r="G210" s="464"/>
      <c r="H210" s="464"/>
      <c r="I210" s="435"/>
      <c r="J210" s="435"/>
      <c r="K210" s="435"/>
      <c r="L210" s="435"/>
      <c r="M210" s="435"/>
    </row>
    <row r="211" spans="1:13" x14ac:dyDescent="0.3">
      <c r="A211" s="464"/>
      <c r="B211" s="435"/>
      <c r="C211" s="453"/>
      <c r="D211" s="453"/>
      <c r="E211" s="435"/>
      <c r="G211" s="464"/>
      <c r="H211" s="464"/>
      <c r="I211" s="435"/>
      <c r="J211" s="435"/>
      <c r="K211" s="435"/>
      <c r="L211" s="435"/>
      <c r="M211" s="435"/>
    </row>
    <row r="212" spans="1:13" x14ac:dyDescent="0.3">
      <c r="A212" s="464"/>
      <c r="B212" s="435"/>
      <c r="C212" s="453"/>
      <c r="D212" s="453"/>
      <c r="E212" s="435"/>
      <c r="G212" s="464"/>
      <c r="H212" s="464"/>
      <c r="I212" s="435"/>
      <c r="J212" s="435"/>
      <c r="K212" s="435"/>
      <c r="L212" s="435"/>
      <c r="M212" s="435"/>
    </row>
    <row r="213" spans="1:13" x14ac:dyDescent="0.3">
      <c r="A213" s="464"/>
      <c r="B213" s="435"/>
      <c r="C213" s="453"/>
      <c r="D213" s="453"/>
      <c r="E213" s="435"/>
      <c r="G213" s="464"/>
      <c r="H213" s="464"/>
      <c r="I213" s="435"/>
      <c r="J213" s="435"/>
      <c r="K213" s="435"/>
      <c r="L213" s="435"/>
      <c r="M213" s="435"/>
    </row>
    <row r="214" spans="1:13" x14ac:dyDescent="0.3">
      <c r="A214" s="464"/>
      <c r="B214" s="435"/>
      <c r="C214" s="453"/>
      <c r="D214" s="453"/>
      <c r="E214" s="435"/>
      <c r="G214" s="464"/>
      <c r="H214" s="464"/>
      <c r="I214" s="435"/>
      <c r="J214" s="435"/>
      <c r="K214" s="435"/>
      <c r="L214" s="435"/>
      <c r="M214" s="435"/>
    </row>
    <row r="215" spans="1:13" x14ac:dyDescent="0.3">
      <c r="A215" s="464"/>
      <c r="B215" s="435"/>
      <c r="C215" s="453"/>
      <c r="D215" s="453"/>
      <c r="E215" s="435"/>
      <c r="G215" s="464"/>
      <c r="H215" s="464"/>
      <c r="I215" s="435"/>
      <c r="J215" s="435"/>
      <c r="K215" s="435"/>
      <c r="L215" s="435"/>
      <c r="M215" s="435"/>
    </row>
    <row r="216" spans="1:13" x14ac:dyDescent="0.3">
      <c r="A216" s="464"/>
      <c r="B216" s="435"/>
      <c r="C216" s="453"/>
      <c r="D216" s="453"/>
      <c r="E216" s="435"/>
      <c r="G216" s="464"/>
      <c r="H216" s="464"/>
      <c r="I216" s="435"/>
      <c r="J216" s="435"/>
      <c r="K216" s="435"/>
      <c r="L216" s="435"/>
      <c r="M216" s="435"/>
    </row>
    <row r="217" spans="1:13" x14ac:dyDescent="0.3">
      <c r="A217" s="464"/>
      <c r="B217" s="435"/>
      <c r="C217" s="453"/>
      <c r="D217" s="453"/>
      <c r="E217" s="435"/>
      <c r="G217" s="464"/>
      <c r="H217" s="464"/>
      <c r="I217" s="435"/>
      <c r="J217" s="435"/>
      <c r="K217" s="435"/>
      <c r="L217" s="435"/>
      <c r="M217" s="435"/>
    </row>
    <row r="218" spans="1:13" x14ac:dyDescent="0.3">
      <c r="A218" s="464"/>
      <c r="B218" s="435"/>
      <c r="C218" s="453"/>
      <c r="D218" s="453"/>
      <c r="E218" s="435"/>
      <c r="G218" s="464"/>
      <c r="H218" s="464"/>
      <c r="I218" s="435"/>
      <c r="J218" s="435"/>
      <c r="K218" s="435"/>
      <c r="L218" s="435"/>
      <c r="M218" s="435"/>
    </row>
    <row r="219" spans="1:13" x14ac:dyDescent="0.3">
      <c r="A219" s="464"/>
      <c r="B219" s="435"/>
      <c r="C219" s="453"/>
      <c r="D219" s="453"/>
      <c r="E219" s="435"/>
      <c r="G219" s="464"/>
      <c r="H219" s="464"/>
      <c r="I219" s="435"/>
      <c r="J219" s="435"/>
      <c r="K219" s="435"/>
      <c r="L219" s="435"/>
      <c r="M219" s="435"/>
    </row>
    <row r="220" spans="1:13" x14ac:dyDescent="0.3">
      <c r="A220" s="464"/>
      <c r="B220" s="435"/>
      <c r="C220" s="453"/>
      <c r="D220" s="453"/>
      <c r="E220" s="435"/>
      <c r="G220" s="464"/>
      <c r="H220" s="464"/>
      <c r="I220" s="435"/>
      <c r="J220" s="435"/>
      <c r="K220" s="435"/>
      <c r="L220" s="435"/>
      <c r="M220" s="435"/>
    </row>
    <row r="221" spans="1:13" x14ac:dyDescent="0.3">
      <c r="A221" s="464"/>
      <c r="B221" s="435"/>
      <c r="C221" s="453"/>
      <c r="D221" s="453"/>
      <c r="E221" s="435"/>
      <c r="G221" s="464"/>
      <c r="H221" s="464"/>
      <c r="I221" s="435"/>
      <c r="J221" s="435"/>
      <c r="K221" s="435"/>
      <c r="L221" s="435"/>
      <c r="M221" s="435"/>
    </row>
    <row r="222" spans="1:13" x14ac:dyDescent="0.3">
      <c r="A222" s="464"/>
      <c r="B222" s="435"/>
      <c r="C222" s="453"/>
      <c r="D222" s="453"/>
      <c r="E222" s="435"/>
      <c r="G222" s="464"/>
      <c r="H222" s="464"/>
      <c r="I222" s="435"/>
      <c r="J222" s="435"/>
      <c r="K222" s="435"/>
      <c r="L222" s="435"/>
      <c r="M222" s="435"/>
    </row>
    <row r="223" spans="1:13" x14ac:dyDescent="0.3">
      <c r="A223" s="464"/>
      <c r="B223" s="435"/>
      <c r="C223" s="453"/>
      <c r="D223" s="453"/>
      <c r="E223" s="435"/>
      <c r="G223" s="464"/>
      <c r="H223" s="464"/>
      <c r="I223" s="435"/>
      <c r="J223" s="435"/>
      <c r="K223" s="435"/>
      <c r="L223" s="435"/>
      <c r="M223" s="435"/>
    </row>
    <row r="224" spans="1:13" x14ac:dyDescent="0.3">
      <c r="A224" s="464"/>
      <c r="B224" s="435"/>
      <c r="C224" s="453"/>
      <c r="D224" s="453"/>
      <c r="E224" s="435"/>
      <c r="G224" s="464"/>
      <c r="H224" s="464"/>
      <c r="I224" s="435"/>
      <c r="J224" s="435"/>
      <c r="K224" s="435"/>
      <c r="L224" s="435"/>
      <c r="M224" s="435"/>
    </row>
    <row r="225" spans="1:13" x14ac:dyDescent="0.3">
      <c r="A225" s="464"/>
      <c r="B225" s="435"/>
      <c r="C225" s="453"/>
      <c r="D225" s="453"/>
      <c r="E225" s="435"/>
      <c r="G225" s="464"/>
      <c r="H225" s="464"/>
      <c r="I225" s="435"/>
      <c r="J225" s="435"/>
      <c r="K225" s="435"/>
      <c r="L225" s="435"/>
      <c r="M225" s="435"/>
    </row>
    <row r="226" spans="1:13" x14ac:dyDescent="0.3">
      <c r="A226" s="464"/>
      <c r="B226" s="435"/>
      <c r="C226" s="453"/>
      <c r="D226" s="453"/>
      <c r="E226" s="435"/>
      <c r="G226" s="464"/>
      <c r="H226" s="464"/>
      <c r="I226" s="435"/>
      <c r="J226" s="435"/>
      <c r="K226" s="435"/>
      <c r="L226" s="435"/>
      <c r="M226" s="435"/>
    </row>
    <row r="227" spans="1:13" x14ac:dyDescent="0.3">
      <c r="A227" s="464"/>
      <c r="B227" s="435"/>
      <c r="C227" s="453"/>
      <c r="D227" s="453"/>
      <c r="E227" s="435"/>
      <c r="G227" s="464"/>
      <c r="H227" s="464"/>
      <c r="I227" s="435"/>
      <c r="J227" s="435"/>
      <c r="K227" s="435"/>
      <c r="L227" s="435"/>
      <c r="M227" s="435"/>
    </row>
    <row r="228" spans="1:13" x14ac:dyDescent="0.3">
      <c r="A228" s="464"/>
      <c r="B228" s="435"/>
      <c r="C228" s="453"/>
      <c r="D228" s="453"/>
      <c r="E228" s="435"/>
      <c r="G228" s="464"/>
      <c r="H228" s="464"/>
      <c r="I228" s="435"/>
      <c r="J228" s="435"/>
      <c r="K228" s="435"/>
      <c r="L228" s="435"/>
      <c r="M228" s="435"/>
    </row>
    <row r="229" spans="1:13" x14ac:dyDescent="0.3">
      <c r="A229" s="464"/>
      <c r="B229" s="435"/>
      <c r="C229" s="453"/>
      <c r="D229" s="453"/>
      <c r="E229" s="435"/>
      <c r="G229" s="464"/>
      <c r="H229" s="464"/>
      <c r="I229" s="435"/>
      <c r="J229" s="435"/>
      <c r="K229" s="435"/>
      <c r="L229" s="435"/>
      <c r="M229" s="435"/>
    </row>
    <row r="230" spans="1:13" x14ac:dyDescent="0.3">
      <c r="A230" s="464"/>
      <c r="B230" s="435"/>
      <c r="C230" s="453"/>
      <c r="D230" s="453"/>
      <c r="E230" s="435"/>
      <c r="G230" s="464"/>
      <c r="H230" s="464"/>
      <c r="I230" s="435"/>
      <c r="J230" s="435"/>
      <c r="K230" s="435"/>
      <c r="L230" s="435"/>
      <c r="M230" s="435"/>
    </row>
    <row r="231" spans="1:13" x14ac:dyDescent="0.3">
      <c r="A231" s="464"/>
      <c r="B231" s="435"/>
      <c r="C231" s="453"/>
      <c r="D231" s="453"/>
      <c r="E231" s="435"/>
      <c r="G231" s="464"/>
      <c r="H231" s="464"/>
      <c r="I231" s="435"/>
      <c r="J231" s="435"/>
      <c r="K231" s="435"/>
      <c r="L231" s="435"/>
      <c r="M231" s="435"/>
    </row>
    <row r="232" spans="1:13" x14ac:dyDescent="0.3">
      <c r="A232" s="464"/>
      <c r="B232" s="435"/>
      <c r="C232" s="453"/>
      <c r="D232" s="453"/>
      <c r="E232" s="435"/>
      <c r="G232" s="464"/>
      <c r="H232" s="464"/>
      <c r="I232" s="435"/>
      <c r="J232" s="435"/>
      <c r="K232" s="435"/>
      <c r="L232" s="435"/>
      <c r="M232" s="435"/>
    </row>
    <row r="233" spans="1:13" x14ac:dyDescent="0.3">
      <c r="A233" s="464"/>
      <c r="B233" s="435"/>
      <c r="C233" s="453"/>
      <c r="D233" s="453"/>
      <c r="E233" s="435"/>
      <c r="G233" s="464"/>
      <c r="H233" s="464"/>
      <c r="I233" s="435"/>
      <c r="J233" s="435"/>
      <c r="K233" s="435"/>
      <c r="L233" s="435"/>
      <c r="M233" s="435"/>
    </row>
    <row r="234" spans="1:13" x14ac:dyDescent="0.3">
      <c r="A234" s="464"/>
      <c r="B234" s="435"/>
      <c r="C234" s="453"/>
      <c r="D234" s="453"/>
      <c r="E234" s="435"/>
      <c r="G234" s="464"/>
      <c r="H234" s="464"/>
      <c r="I234" s="435"/>
      <c r="J234" s="435"/>
      <c r="K234" s="435"/>
      <c r="L234" s="435"/>
      <c r="M234" s="435"/>
    </row>
    <row r="235" spans="1:13" x14ac:dyDescent="0.3">
      <c r="A235" s="464"/>
      <c r="B235" s="435"/>
      <c r="C235" s="453"/>
      <c r="D235" s="453"/>
      <c r="E235" s="435"/>
      <c r="G235" s="464"/>
      <c r="H235" s="464"/>
      <c r="I235" s="435"/>
      <c r="J235" s="435"/>
      <c r="K235" s="435"/>
      <c r="L235" s="435"/>
      <c r="M235" s="435"/>
    </row>
    <row r="236" spans="1:13" x14ac:dyDescent="0.3">
      <c r="A236" s="464"/>
      <c r="B236" s="435"/>
      <c r="C236" s="453"/>
      <c r="D236" s="453"/>
      <c r="E236" s="435"/>
      <c r="G236" s="464"/>
      <c r="H236" s="464"/>
      <c r="I236" s="435"/>
      <c r="J236" s="435"/>
      <c r="K236" s="435"/>
      <c r="L236" s="435"/>
      <c r="M236" s="435"/>
    </row>
    <row r="237" spans="1:13" x14ac:dyDescent="0.3">
      <c r="A237" s="464"/>
      <c r="B237" s="435"/>
      <c r="C237" s="453"/>
      <c r="D237" s="453"/>
      <c r="E237" s="435"/>
      <c r="G237" s="464"/>
      <c r="H237" s="464"/>
      <c r="I237" s="435"/>
      <c r="J237" s="435"/>
      <c r="K237" s="435"/>
      <c r="L237" s="435"/>
      <c r="M237" s="435"/>
    </row>
    <row r="238" spans="1:13" x14ac:dyDescent="0.3">
      <c r="A238" s="464"/>
      <c r="B238" s="435"/>
      <c r="C238" s="453"/>
      <c r="D238" s="453"/>
      <c r="E238" s="435"/>
      <c r="G238" s="464"/>
      <c r="H238" s="464"/>
      <c r="I238" s="435"/>
      <c r="J238" s="435"/>
      <c r="K238" s="435"/>
      <c r="L238" s="435"/>
      <c r="M238" s="435"/>
    </row>
    <row r="239" spans="1:13" x14ac:dyDescent="0.3">
      <c r="A239" s="464"/>
      <c r="B239" s="435"/>
      <c r="C239" s="453"/>
      <c r="D239" s="453"/>
      <c r="E239" s="435"/>
      <c r="G239" s="464"/>
      <c r="H239" s="464"/>
      <c r="I239" s="435"/>
      <c r="J239" s="435"/>
      <c r="K239" s="435"/>
      <c r="L239" s="435"/>
      <c r="M239" s="435"/>
    </row>
    <row r="240" spans="1:13" x14ac:dyDescent="0.3">
      <c r="A240" s="464"/>
      <c r="B240" s="435"/>
      <c r="C240" s="453"/>
      <c r="D240" s="453"/>
      <c r="E240" s="435"/>
      <c r="G240" s="464"/>
      <c r="H240" s="464"/>
      <c r="I240" s="435"/>
      <c r="J240" s="435"/>
      <c r="K240" s="435"/>
      <c r="L240" s="435"/>
      <c r="M240" s="435"/>
    </row>
    <row r="241" spans="1:13" x14ac:dyDescent="0.3">
      <c r="A241" s="464"/>
      <c r="B241" s="435"/>
      <c r="C241" s="453"/>
      <c r="D241" s="453"/>
      <c r="E241" s="435"/>
      <c r="G241" s="464"/>
      <c r="H241" s="464"/>
      <c r="I241" s="435"/>
      <c r="J241" s="435"/>
      <c r="K241" s="435"/>
      <c r="L241" s="435"/>
      <c r="M241" s="435"/>
    </row>
    <row r="242" spans="1:13" x14ac:dyDescent="0.3">
      <c r="A242" s="464"/>
      <c r="B242" s="435"/>
      <c r="C242" s="453"/>
      <c r="D242" s="453"/>
      <c r="E242" s="435"/>
      <c r="G242" s="464"/>
      <c r="H242" s="464"/>
      <c r="I242" s="435"/>
      <c r="J242" s="435"/>
      <c r="K242" s="435"/>
      <c r="L242" s="435"/>
      <c r="M242" s="435"/>
    </row>
    <row r="243" spans="1:13" x14ac:dyDescent="0.3">
      <c r="A243" s="464"/>
      <c r="B243" s="435"/>
      <c r="C243" s="453"/>
      <c r="D243" s="453"/>
      <c r="E243" s="435"/>
      <c r="G243" s="464"/>
      <c r="H243" s="464"/>
      <c r="I243" s="435"/>
      <c r="J243" s="435"/>
      <c r="K243" s="435"/>
      <c r="L243" s="435"/>
      <c r="M243" s="435"/>
    </row>
    <row r="244" spans="1:13" x14ac:dyDescent="0.3">
      <c r="A244" s="464"/>
      <c r="B244" s="435"/>
      <c r="C244" s="453"/>
      <c r="D244" s="453"/>
      <c r="E244" s="435"/>
      <c r="G244" s="464"/>
      <c r="H244" s="464"/>
      <c r="I244" s="435"/>
      <c r="J244" s="435"/>
      <c r="K244" s="435"/>
      <c r="L244" s="435"/>
      <c r="M244" s="435"/>
    </row>
    <row r="245" spans="1:13" x14ac:dyDescent="0.3">
      <c r="A245" s="464"/>
      <c r="B245" s="435"/>
      <c r="C245" s="453"/>
      <c r="D245" s="453"/>
      <c r="E245" s="435"/>
      <c r="G245" s="464"/>
      <c r="H245" s="464"/>
      <c r="I245" s="435"/>
      <c r="J245" s="435"/>
      <c r="K245" s="435"/>
      <c r="L245" s="435"/>
      <c r="M245" s="435"/>
    </row>
    <row r="246" spans="1:13" x14ac:dyDescent="0.3">
      <c r="A246" s="464"/>
      <c r="B246" s="435"/>
      <c r="C246" s="453"/>
      <c r="D246" s="453"/>
      <c r="E246" s="435"/>
      <c r="G246" s="464"/>
      <c r="H246" s="464"/>
      <c r="I246" s="435"/>
      <c r="J246" s="435"/>
      <c r="K246" s="435"/>
      <c r="L246" s="435"/>
      <c r="M246" s="435"/>
    </row>
    <row r="247" spans="1:13" x14ac:dyDescent="0.3">
      <c r="A247" s="464"/>
      <c r="B247" s="435"/>
      <c r="C247" s="453"/>
      <c r="D247" s="453"/>
      <c r="E247" s="435"/>
      <c r="G247" s="464"/>
      <c r="H247" s="464"/>
      <c r="I247" s="435"/>
      <c r="J247" s="435"/>
      <c r="K247" s="435"/>
      <c r="L247" s="435"/>
      <c r="M247" s="435"/>
    </row>
    <row r="248" spans="1:13" x14ac:dyDescent="0.3">
      <c r="A248" s="464"/>
      <c r="B248" s="435"/>
      <c r="C248" s="453"/>
      <c r="D248" s="453"/>
      <c r="E248" s="435"/>
      <c r="G248" s="464"/>
      <c r="H248" s="464"/>
      <c r="I248" s="435"/>
      <c r="J248" s="435"/>
      <c r="K248" s="435"/>
      <c r="L248" s="435"/>
      <c r="M248" s="435"/>
    </row>
    <row r="249" spans="1:13" x14ac:dyDescent="0.3">
      <c r="A249" s="464"/>
      <c r="B249" s="435"/>
      <c r="C249" s="453"/>
      <c r="D249" s="453"/>
      <c r="E249" s="435"/>
      <c r="G249" s="464"/>
      <c r="H249" s="464"/>
      <c r="I249" s="435"/>
      <c r="J249" s="435"/>
      <c r="K249" s="435"/>
      <c r="L249" s="435"/>
      <c r="M249" s="435"/>
    </row>
    <row r="250" spans="1:13" x14ac:dyDescent="0.3">
      <c r="A250" s="464"/>
      <c r="B250" s="435"/>
      <c r="C250" s="453"/>
      <c r="D250" s="453"/>
      <c r="E250" s="435"/>
      <c r="G250" s="464"/>
      <c r="H250" s="464"/>
      <c r="I250" s="435"/>
      <c r="J250" s="435"/>
      <c r="K250" s="435"/>
      <c r="L250" s="435"/>
      <c r="M250" s="435"/>
    </row>
    <row r="251" spans="1:13" x14ac:dyDescent="0.3">
      <c r="A251" s="464"/>
      <c r="B251" s="435"/>
      <c r="C251" s="453"/>
      <c r="D251" s="453"/>
      <c r="E251" s="435"/>
      <c r="G251" s="464"/>
      <c r="H251" s="464"/>
      <c r="I251" s="435"/>
      <c r="J251" s="435"/>
      <c r="K251" s="435"/>
      <c r="L251" s="435"/>
      <c r="M251" s="435"/>
    </row>
    <row r="252" spans="1:13" x14ac:dyDescent="0.3">
      <c r="A252" s="464"/>
      <c r="B252" s="435"/>
      <c r="C252" s="453"/>
      <c r="D252" s="453"/>
      <c r="E252" s="435"/>
      <c r="G252" s="464"/>
      <c r="H252" s="464"/>
      <c r="I252" s="435"/>
      <c r="J252" s="435"/>
      <c r="K252" s="435"/>
      <c r="L252" s="435"/>
      <c r="M252" s="435"/>
    </row>
    <row r="253" spans="1:13" x14ac:dyDescent="0.3">
      <c r="A253" s="464"/>
      <c r="B253" s="435"/>
      <c r="C253" s="453"/>
      <c r="D253" s="453"/>
      <c r="E253" s="435"/>
      <c r="G253" s="464"/>
      <c r="H253" s="464"/>
      <c r="I253" s="435"/>
      <c r="J253" s="435"/>
      <c r="K253" s="435"/>
      <c r="L253" s="435"/>
      <c r="M253" s="435"/>
    </row>
    <row r="254" spans="1:13" x14ac:dyDescent="0.3">
      <c r="A254" s="464"/>
      <c r="B254" s="435"/>
      <c r="C254" s="453"/>
      <c r="D254" s="453"/>
      <c r="E254" s="435"/>
      <c r="G254" s="464"/>
      <c r="H254" s="464"/>
      <c r="I254" s="435"/>
      <c r="J254" s="435"/>
      <c r="K254" s="435"/>
      <c r="L254" s="435"/>
      <c r="M254" s="435"/>
    </row>
    <row r="255" spans="1:13" x14ac:dyDescent="0.3">
      <c r="A255" s="464"/>
      <c r="B255" s="435"/>
      <c r="C255" s="453"/>
      <c r="D255" s="453"/>
      <c r="E255" s="435"/>
      <c r="G255" s="464"/>
      <c r="H255" s="464"/>
      <c r="I255" s="435"/>
      <c r="J255" s="435"/>
      <c r="K255" s="435"/>
      <c r="L255" s="435"/>
      <c r="M255" s="435"/>
    </row>
    <row r="256" spans="1:13" x14ac:dyDescent="0.3">
      <c r="A256" s="464"/>
      <c r="B256" s="435"/>
      <c r="C256" s="453"/>
      <c r="D256" s="453"/>
      <c r="E256" s="435"/>
      <c r="G256" s="464"/>
      <c r="H256" s="464"/>
      <c r="I256" s="435"/>
      <c r="J256" s="435"/>
      <c r="K256" s="435"/>
      <c r="L256" s="435"/>
      <c r="M256" s="435"/>
    </row>
    <row r="257" spans="1:13" x14ac:dyDescent="0.3">
      <c r="A257" s="464"/>
      <c r="B257" s="435"/>
      <c r="C257" s="453"/>
      <c r="D257" s="453"/>
      <c r="E257" s="435"/>
      <c r="G257" s="464"/>
      <c r="H257" s="464"/>
      <c r="I257" s="435"/>
      <c r="J257" s="435"/>
      <c r="K257" s="435"/>
      <c r="L257" s="435"/>
      <c r="M257" s="435"/>
    </row>
    <row r="258" spans="1:13" x14ac:dyDescent="0.3">
      <c r="A258" s="464"/>
      <c r="B258" s="435"/>
      <c r="C258" s="453"/>
      <c r="D258" s="453"/>
      <c r="E258" s="435"/>
      <c r="G258" s="464"/>
      <c r="H258" s="464"/>
      <c r="I258" s="435"/>
      <c r="J258" s="435"/>
      <c r="K258" s="435"/>
      <c r="L258" s="435"/>
      <c r="M258" s="435"/>
    </row>
    <row r="259" spans="1:13" x14ac:dyDescent="0.3">
      <c r="A259" s="464"/>
      <c r="B259" s="435"/>
      <c r="C259" s="453"/>
      <c r="D259" s="453"/>
      <c r="E259" s="435"/>
      <c r="G259" s="464"/>
      <c r="H259" s="464"/>
      <c r="I259" s="435"/>
      <c r="J259" s="435"/>
      <c r="K259" s="435"/>
      <c r="L259" s="435"/>
      <c r="M259" s="435"/>
    </row>
    <row r="260" spans="1:13" x14ac:dyDescent="0.3">
      <c r="A260" s="464"/>
      <c r="B260" s="435"/>
      <c r="C260" s="453"/>
      <c r="D260" s="453"/>
      <c r="E260" s="435"/>
      <c r="G260" s="464"/>
      <c r="H260" s="464"/>
      <c r="I260" s="435"/>
      <c r="J260" s="435"/>
      <c r="K260" s="435"/>
      <c r="L260" s="435"/>
      <c r="M260" s="435"/>
    </row>
    <row r="261" spans="1:13" x14ac:dyDescent="0.3">
      <c r="A261" s="464"/>
      <c r="B261" s="435"/>
      <c r="C261" s="453"/>
      <c r="D261" s="453"/>
      <c r="E261" s="435"/>
      <c r="G261" s="464"/>
      <c r="H261" s="464"/>
      <c r="I261" s="435"/>
      <c r="J261" s="435"/>
      <c r="K261" s="435"/>
      <c r="L261" s="435"/>
      <c r="M261" s="435"/>
    </row>
    <row r="262" spans="1:13" x14ac:dyDescent="0.3">
      <c r="A262" s="464"/>
      <c r="B262" s="435"/>
      <c r="C262" s="453"/>
      <c r="D262" s="453"/>
      <c r="E262" s="435"/>
      <c r="G262" s="464"/>
      <c r="H262" s="464"/>
      <c r="I262" s="435"/>
      <c r="J262" s="435"/>
      <c r="K262" s="435"/>
      <c r="L262" s="435"/>
      <c r="M262" s="435"/>
    </row>
    <row r="263" spans="1:13" x14ac:dyDescent="0.3">
      <c r="A263" s="464"/>
      <c r="B263" s="435"/>
      <c r="C263" s="453"/>
      <c r="D263" s="453"/>
      <c r="E263" s="435"/>
      <c r="G263" s="464"/>
      <c r="H263" s="464"/>
      <c r="I263" s="435"/>
      <c r="J263" s="435"/>
      <c r="K263" s="435"/>
      <c r="L263" s="435"/>
      <c r="M263" s="435"/>
    </row>
    <row r="264" spans="1:13" x14ac:dyDescent="0.3">
      <c r="A264" s="464"/>
      <c r="B264" s="435"/>
      <c r="C264" s="453"/>
      <c r="D264" s="453"/>
      <c r="E264" s="435"/>
      <c r="G264" s="464"/>
      <c r="H264" s="464"/>
      <c r="I264" s="435"/>
      <c r="J264" s="435"/>
      <c r="K264" s="435"/>
      <c r="L264" s="435"/>
      <c r="M264" s="435"/>
    </row>
    <row r="265" spans="1:13" x14ac:dyDescent="0.3">
      <c r="A265" s="464"/>
      <c r="B265" s="435"/>
      <c r="C265" s="453"/>
      <c r="D265" s="453"/>
      <c r="E265" s="435"/>
      <c r="G265" s="464"/>
      <c r="H265" s="464"/>
      <c r="I265" s="435"/>
      <c r="J265" s="435"/>
      <c r="K265" s="435"/>
      <c r="L265" s="435"/>
      <c r="M265" s="435"/>
    </row>
    <row r="266" spans="1:13" x14ac:dyDescent="0.3">
      <c r="A266" s="464"/>
      <c r="B266" s="435"/>
      <c r="C266" s="453"/>
      <c r="D266" s="453"/>
      <c r="E266" s="435"/>
      <c r="G266" s="464"/>
      <c r="H266" s="464"/>
      <c r="I266" s="435"/>
      <c r="J266" s="435"/>
      <c r="K266" s="435"/>
      <c r="L266" s="435"/>
      <c r="M266" s="435"/>
    </row>
    <row r="267" spans="1:13" x14ac:dyDescent="0.3">
      <c r="A267" s="464"/>
      <c r="B267" s="435"/>
      <c r="C267" s="453"/>
      <c r="D267" s="453"/>
      <c r="E267" s="435"/>
      <c r="G267" s="464"/>
      <c r="H267" s="464"/>
      <c r="I267" s="435"/>
      <c r="J267" s="435"/>
      <c r="K267" s="435"/>
      <c r="L267" s="435"/>
      <c r="M267" s="435"/>
    </row>
    <row r="268" spans="1:13" x14ac:dyDescent="0.3">
      <c r="A268" s="464"/>
      <c r="B268" s="435"/>
      <c r="C268" s="453"/>
      <c r="D268" s="453"/>
      <c r="E268" s="435"/>
      <c r="G268" s="464"/>
      <c r="H268" s="464"/>
      <c r="I268" s="435"/>
      <c r="J268" s="435"/>
      <c r="K268" s="435"/>
      <c r="L268" s="435"/>
      <c r="M268" s="435"/>
    </row>
    <row r="269" spans="1:13" x14ac:dyDescent="0.3">
      <c r="A269" s="464"/>
      <c r="B269" s="435"/>
      <c r="C269" s="453"/>
      <c r="D269" s="453"/>
      <c r="E269" s="435"/>
      <c r="G269" s="464"/>
      <c r="H269" s="464"/>
      <c r="I269" s="435"/>
      <c r="J269" s="435"/>
      <c r="K269" s="435"/>
      <c r="L269" s="435"/>
      <c r="M269" s="435"/>
    </row>
    <row r="270" spans="1:13" x14ac:dyDescent="0.3">
      <c r="A270" s="464"/>
      <c r="B270" s="435"/>
      <c r="C270" s="453"/>
      <c r="D270" s="453"/>
      <c r="E270" s="435"/>
      <c r="G270" s="464"/>
      <c r="H270" s="464"/>
      <c r="I270" s="435"/>
      <c r="J270" s="435"/>
      <c r="K270" s="435"/>
      <c r="L270" s="435"/>
      <c r="M270" s="435"/>
    </row>
    <row r="271" spans="1:13" x14ac:dyDescent="0.3">
      <c r="A271" s="464"/>
      <c r="B271" s="435"/>
      <c r="C271" s="453"/>
      <c r="D271" s="453"/>
      <c r="E271" s="435"/>
      <c r="G271" s="464"/>
      <c r="H271" s="464"/>
      <c r="I271" s="435"/>
      <c r="J271" s="435"/>
      <c r="K271" s="435"/>
      <c r="L271" s="435"/>
      <c r="M271" s="435"/>
    </row>
    <row r="272" spans="1:13" x14ac:dyDescent="0.3">
      <c r="A272" s="464"/>
      <c r="B272" s="435"/>
      <c r="C272" s="453"/>
      <c r="D272" s="453"/>
      <c r="E272" s="435"/>
      <c r="G272" s="464"/>
      <c r="H272" s="464"/>
      <c r="I272" s="435"/>
      <c r="J272" s="435"/>
      <c r="K272" s="435"/>
      <c r="L272" s="435"/>
      <c r="M272" s="435"/>
    </row>
    <row r="273" spans="1:13" x14ac:dyDescent="0.3">
      <c r="A273" s="464"/>
      <c r="B273" s="435"/>
      <c r="C273" s="453"/>
      <c r="D273" s="453"/>
      <c r="E273" s="435"/>
      <c r="G273" s="464"/>
      <c r="H273" s="464"/>
      <c r="I273" s="435"/>
      <c r="J273" s="435"/>
      <c r="K273" s="435"/>
      <c r="L273" s="435"/>
      <c r="M273" s="435"/>
    </row>
    <row r="274" spans="1:13" x14ac:dyDescent="0.3">
      <c r="A274" s="464"/>
      <c r="B274" s="435"/>
      <c r="C274" s="453"/>
      <c r="D274" s="453"/>
      <c r="E274" s="435"/>
      <c r="G274" s="464"/>
      <c r="H274" s="464"/>
      <c r="I274" s="435"/>
      <c r="J274" s="435"/>
      <c r="K274" s="435"/>
      <c r="L274" s="435"/>
      <c r="M274" s="435"/>
    </row>
    <row r="275" spans="1:13" x14ac:dyDescent="0.3">
      <c r="A275" s="464"/>
      <c r="B275" s="435"/>
      <c r="C275" s="453"/>
      <c r="D275" s="453"/>
      <c r="E275" s="435"/>
      <c r="G275" s="464"/>
      <c r="H275" s="464"/>
      <c r="I275" s="435"/>
      <c r="J275" s="435"/>
      <c r="K275" s="435"/>
      <c r="L275" s="435"/>
      <c r="M275" s="435"/>
    </row>
    <row r="276" spans="1:13" x14ac:dyDescent="0.3">
      <c r="A276" s="464"/>
      <c r="B276" s="435"/>
      <c r="C276" s="453"/>
      <c r="D276" s="453"/>
      <c r="E276" s="435"/>
      <c r="G276" s="464"/>
      <c r="H276" s="464"/>
      <c r="I276" s="435"/>
      <c r="J276" s="435"/>
      <c r="K276" s="435"/>
      <c r="L276" s="435"/>
      <c r="M276" s="435"/>
    </row>
    <row r="277" spans="1:13" x14ac:dyDescent="0.3">
      <c r="A277" s="464"/>
      <c r="B277" s="435"/>
      <c r="C277" s="453"/>
      <c r="D277" s="453"/>
      <c r="E277" s="435"/>
      <c r="G277" s="464"/>
      <c r="H277" s="464"/>
      <c r="I277" s="435"/>
      <c r="J277" s="435"/>
      <c r="K277" s="435"/>
      <c r="L277" s="435"/>
      <c r="M277" s="435"/>
    </row>
    <row r="278" spans="1:13" x14ac:dyDescent="0.3">
      <c r="A278" s="464"/>
      <c r="B278" s="435"/>
      <c r="C278" s="453"/>
      <c r="D278" s="453"/>
      <c r="E278" s="435"/>
      <c r="G278" s="464"/>
      <c r="H278" s="464"/>
      <c r="I278" s="435"/>
      <c r="J278" s="435"/>
      <c r="K278" s="435"/>
      <c r="L278" s="435"/>
      <c r="M278" s="435"/>
    </row>
    <row r="279" spans="1:13" x14ac:dyDescent="0.3">
      <c r="A279" s="464"/>
      <c r="B279" s="435"/>
      <c r="C279" s="453"/>
      <c r="D279" s="453"/>
      <c r="E279" s="435"/>
      <c r="G279" s="464"/>
      <c r="H279" s="464"/>
      <c r="I279" s="435"/>
      <c r="J279" s="435"/>
      <c r="K279" s="435"/>
      <c r="L279" s="435"/>
      <c r="M279" s="435"/>
    </row>
    <row r="280" spans="1:13" x14ac:dyDescent="0.3">
      <c r="A280" s="464"/>
      <c r="B280" s="435"/>
      <c r="C280" s="453"/>
      <c r="D280" s="453"/>
      <c r="E280" s="435"/>
      <c r="G280" s="464"/>
      <c r="H280" s="464"/>
      <c r="I280" s="435"/>
      <c r="J280" s="435"/>
      <c r="K280" s="435"/>
      <c r="L280" s="435"/>
      <c r="M280" s="435"/>
    </row>
    <row r="281" spans="1:13" x14ac:dyDescent="0.3">
      <c r="A281" s="464"/>
      <c r="B281" s="435"/>
      <c r="C281" s="453"/>
      <c r="D281" s="453"/>
      <c r="E281" s="435"/>
      <c r="G281" s="464"/>
      <c r="H281" s="464"/>
      <c r="I281" s="435"/>
      <c r="J281" s="435"/>
      <c r="K281" s="435"/>
      <c r="L281" s="435"/>
      <c r="M281" s="435"/>
    </row>
    <row r="282" spans="1:13" x14ac:dyDescent="0.3">
      <c r="A282" s="464"/>
      <c r="B282" s="435"/>
      <c r="C282" s="453"/>
      <c r="D282" s="453"/>
      <c r="E282" s="435"/>
      <c r="G282" s="464"/>
      <c r="H282" s="464"/>
      <c r="I282" s="435"/>
      <c r="J282" s="435"/>
      <c r="K282" s="435"/>
      <c r="L282" s="435"/>
      <c r="M282" s="435"/>
    </row>
    <row r="283" spans="1:13" x14ac:dyDescent="0.3">
      <c r="A283" s="464"/>
      <c r="B283" s="435"/>
      <c r="C283" s="453"/>
      <c r="D283" s="453"/>
      <c r="E283" s="435"/>
      <c r="G283" s="464"/>
      <c r="H283" s="464"/>
      <c r="I283" s="435"/>
      <c r="J283" s="435"/>
      <c r="K283" s="435"/>
      <c r="L283" s="435"/>
      <c r="M283" s="435"/>
    </row>
    <row r="284" spans="1:13" x14ac:dyDescent="0.3">
      <c r="A284" s="464"/>
      <c r="B284" s="435"/>
      <c r="C284" s="453"/>
      <c r="D284" s="453"/>
      <c r="E284" s="435"/>
      <c r="G284" s="464"/>
      <c r="H284" s="464"/>
      <c r="I284" s="435"/>
      <c r="J284" s="435"/>
      <c r="K284" s="435"/>
      <c r="L284" s="435"/>
      <c r="M284" s="435"/>
    </row>
    <row r="285" spans="1:13" x14ac:dyDescent="0.3">
      <c r="A285" s="464"/>
      <c r="B285" s="435"/>
      <c r="C285" s="453"/>
      <c r="D285" s="453"/>
      <c r="E285" s="435"/>
      <c r="G285" s="464"/>
      <c r="H285" s="464"/>
      <c r="I285" s="435"/>
      <c r="J285" s="435"/>
      <c r="K285" s="435"/>
      <c r="L285" s="435"/>
      <c r="M285" s="435"/>
    </row>
    <row r="286" spans="1:13" x14ac:dyDescent="0.3">
      <c r="A286" s="464"/>
      <c r="B286" s="435"/>
      <c r="C286" s="453"/>
      <c r="D286" s="453"/>
      <c r="E286" s="435"/>
      <c r="G286" s="464"/>
      <c r="H286" s="464"/>
      <c r="I286" s="435"/>
      <c r="J286" s="435"/>
      <c r="K286" s="435"/>
      <c r="L286" s="435"/>
      <c r="M286" s="435"/>
    </row>
    <row r="287" spans="1:13" x14ac:dyDescent="0.3">
      <c r="A287" s="464"/>
      <c r="B287" s="435"/>
      <c r="C287" s="453"/>
      <c r="D287" s="453"/>
      <c r="E287" s="435"/>
      <c r="G287" s="464"/>
      <c r="H287" s="464"/>
      <c r="I287" s="435"/>
      <c r="J287" s="435"/>
      <c r="K287" s="435"/>
      <c r="L287" s="435"/>
      <c r="M287" s="435"/>
    </row>
    <row r="288" spans="1:13" x14ac:dyDescent="0.3">
      <c r="A288" s="464"/>
      <c r="B288" s="435"/>
      <c r="C288" s="453"/>
      <c r="D288" s="453"/>
      <c r="E288" s="435"/>
      <c r="G288" s="464"/>
      <c r="H288" s="464"/>
      <c r="I288" s="435"/>
      <c r="J288" s="435"/>
      <c r="K288" s="435"/>
      <c r="L288" s="435"/>
      <c r="M288" s="435"/>
    </row>
    <row r="289" spans="1:13" x14ac:dyDescent="0.3">
      <c r="A289" s="464"/>
      <c r="B289" s="435"/>
      <c r="C289" s="453"/>
      <c r="D289" s="453"/>
      <c r="E289" s="435"/>
      <c r="G289" s="464"/>
      <c r="H289" s="464"/>
      <c r="I289" s="435"/>
      <c r="J289" s="435"/>
      <c r="K289" s="435"/>
      <c r="L289" s="435"/>
      <c r="M289" s="435"/>
    </row>
    <row r="290" spans="1:13" x14ac:dyDescent="0.3">
      <c r="A290" s="464"/>
      <c r="B290" s="435"/>
      <c r="C290" s="453"/>
      <c r="D290" s="453"/>
      <c r="E290" s="435"/>
      <c r="G290" s="464"/>
      <c r="H290" s="464"/>
      <c r="I290" s="435"/>
      <c r="J290" s="435"/>
      <c r="K290" s="435"/>
      <c r="L290" s="435"/>
      <c r="M290" s="435"/>
    </row>
    <row r="291" spans="1:13" x14ac:dyDescent="0.3">
      <c r="A291" s="464"/>
      <c r="B291" s="435"/>
      <c r="C291" s="453"/>
      <c r="D291" s="453"/>
      <c r="E291" s="435"/>
      <c r="G291" s="464"/>
      <c r="H291" s="464"/>
      <c r="I291" s="435"/>
      <c r="J291" s="435"/>
      <c r="K291" s="435"/>
      <c r="L291" s="435"/>
      <c r="M291" s="435"/>
    </row>
    <row r="292" spans="1:13" x14ac:dyDescent="0.3">
      <c r="A292" s="464"/>
      <c r="B292" s="435"/>
      <c r="C292" s="453"/>
      <c r="D292" s="453"/>
      <c r="E292" s="435"/>
      <c r="G292" s="464"/>
      <c r="H292" s="464"/>
      <c r="I292" s="435"/>
      <c r="J292" s="435"/>
      <c r="K292" s="435"/>
      <c r="L292" s="435"/>
      <c r="M292" s="435"/>
    </row>
    <row r="293" spans="1:13" x14ac:dyDescent="0.3">
      <c r="A293" s="464"/>
      <c r="B293" s="435"/>
      <c r="C293" s="453"/>
      <c r="D293" s="453"/>
      <c r="E293" s="435"/>
      <c r="G293" s="464"/>
      <c r="H293" s="464"/>
      <c r="I293" s="435"/>
      <c r="J293" s="435"/>
      <c r="K293" s="435"/>
      <c r="L293" s="435"/>
      <c r="M293" s="435"/>
    </row>
    <row r="294" spans="1:13" x14ac:dyDescent="0.3">
      <c r="A294" s="464"/>
      <c r="B294" s="435"/>
      <c r="C294" s="453"/>
      <c r="D294" s="453"/>
      <c r="E294" s="435"/>
      <c r="G294" s="464"/>
      <c r="H294" s="464"/>
      <c r="I294" s="435"/>
      <c r="J294" s="435"/>
      <c r="K294" s="435"/>
      <c r="L294" s="435"/>
      <c r="M294" s="435"/>
    </row>
    <row r="295" spans="1:13" x14ac:dyDescent="0.3">
      <c r="A295" s="464"/>
      <c r="B295" s="435"/>
      <c r="C295" s="453"/>
      <c r="D295" s="453"/>
      <c r="E295" s="435"/>
      <c r="G295" s="464"/>
      <c r="H295" s="464"/>
      <c r="I295" s="435"/>
      <c r="J295" s="435"/>
      <c r="K295" s="435"/>
      <c r="L295" s="435"/>
      <c r="M295" s="435"/>
    </row>
    <row r="296" spans="1:13" x14ac:dyDescent="0.3">
      <c r="A296" s="464"/>
      <c r="B296" s="435"/>
      <c r="C296" s="453"/>
      <c r="D296" s="453"/>
      <c r="E296" s="435"/>
      <c r="G296" s="464"/>
      <c r="H296" s="464"/>
      <c r="I296" s="435"/>
      <c r="J296" s="435"/>
      <c r="K296" s="435"/>
      <c r="L296" s="435"/>
      <c r="M296" s="435"/>
    </row>
    <row r="297" spans="1:13" x14ac:dyDescent="0.3">
      <c r="A297" s="464"/>
      <c r="B297" s="435"/>
      <c r="C297" s="453"/>
      <c r="D297" s="453"/>
      <c r="E297" s="435"/>
      <c r="G297" s="464"/>
      <c r="H297" s="464"/>
      <c r="I297" s="435"/>
      <c r="J297" s="435"/>
      <c r="K297" s="435"/>
      <c r="L297" s="435"/>
      <c r="M297" s="435"/>
    </row>
    <row r="298" spans="1:13" x14ac:dyDescent="0.3">
      <c r="A298" s="464"/>
      <c r="B298" s="435"/>
      <c r="C298" s="453"/>
      <c r="D298" s="453"/>
      <c r="E298" s="435"/>
      <c r="G298" s="464"/>
      <c r="H298" s="464"/>
      <c r="I298" s="435"/>
      <c r="J298" s="435"/>
      <c r="K298" s="435"/>
      <c r="L298" s="435"/>
      <c r="M298" s="435"/>
    </row>
    <row r="299" spans="1:13" x14ac:dyDescent="0.3">
      <c r="A299" s="464"/>
      <c r="B299" s="435"/>
      <c r="C299" s="453"/>
      <c r="D299" s="453"/>
      <c r="E299" s="435"/>
      <c r="G299" s="464"/>
      <c r="H299" s="464"/>
      <c r="I299" s="435"/>
      <c r="J299" s="435"/>
      <c r="K299" s="435"/>
      <c r="L299" s="435"/>
      <c r="M299" s="435"/>
    </row>
    <row r="300" spans="1:13" x14ac:dyDescent="0.3">
      <c r="A300" s="464"/>
      <c r="B300" s="435"/>
      <c r="C300" s="453"/>
      <c r="D300" s="453"/>
      <c r="E300" s="435"/>
      <c r="G300" s="464"/>
      <c r="H300" s="464"/>
      <c r="I300" s="435"/>
      <c r="J300" s="435"/>
      <c r="K300" s="435"/>
      <c r="L300" s="435"/>
      <c r="M300" s="435"/>
    </row>
    <row r="301" spans="1:13" x14ac:dyDescent="0.3">
      <c r="A301" s="464"/>
      <c r="B301" s="435"/>
      <c r="C301" s="453"/>
      <c r="D301" s="453"/>
      <c r="E301" s="435"/>
      <c r="G301" s="464"/>
      <c r="H301" s="464"/>
      <c r="I301" s="435"/>
      <c r="J301" s="435"/>
      <c r="K301" s="435"/>
      <c r="L301" s="435"/>
      <c r="M301" s="435"/>
    </row>
    <row r="302" spans="1:13" x14ac:dyDescent="0.3">
      <c r="A302" s="464"/>
      <c r="B302" s="435"/>
      <c r="C302" s="453"/>
      <c r="D302" s="453"/>
      <c r="E302" s="435"/>
      <c r="G302" s="464"/>
      <c r="H302" s="464"/>
      <c r="I302" s="435"/>
      <c r="J302" s="435"/>
      <c r="K302" s="435"/>
      <c r="L302" s="435"/>
      <c r="M302" s="435"/>
    </row>
    <row r="303" spans="1:13" x14ac:dyDescent="0.3">
      <c r="A303" s="464"/>
      <c r="B303" s="435"/>
      <c r="C303" s="453"/>
      <c r="D303" s="453"/>
      <c r="E303" s="435"/>
      <c r="G303" s="464"/>
      <c r="H303" s="464"/>
      <c r="I303" s="435"/>
      <c r="J303" s="435"/>
      <c r="K303" s="435"/>
      <c r="L303" s="435"/>
      <c r="M303" s="435"/>
    </row>
    <row r="304" spans="1:13" x14ac:dyDescent="0.3">
      <c r="A304" s="464"/>
      <c r="B304" s="435"/>
      <c r="C304" s="453"/>
      <c r="D304" s="453"/>
      <c r="E304" s="435"/>
      <c r="G304" s="464"/>
      <c r="H304" s="464"/>
      <c r="I304" s="435"/>
      <c r="J304" s="435"/>
      <c r="K304" s="435"/>
      <c r="L304" s="435"/>
      <c r="M304" s="435"/>
    </row>
    <row r="305" spans="1:13" x14ac:dyDescent="0.3">
      <c r="A305" s="464"/>
      <c r="B305" s="435"/>
      <c r="C305" s="453"/>
      <c r="D305" s="453"/>
      <c r="E305" s="435"/>
      <c r="G305" s="464"/>
      <c r="H305" s="464"/>
      <c r="I305" s="435"/>
      <c r="J305" s="435"/>
      <c r="K305" s="435"/>
      <c r="L305" s="435"/>
      <c r="M305" s="435"/>
    </row>
    <row r="306" spans="1:13" x14ac:dyDescent="0.3">
      <c r="A306" s="464"/>
      <c r="B306" s="435"/>
      <c r="C306" s="453"/>
      <c r="D306" s="453"/>
      <c r="E306" s="435"/>
      <c r="G306" s="464"/>
      <c r="H306" s="464"/>
      <c r="I306" s="435"/>
      <c r="J306" s="435"/>
      <c r="K306" s="435"/>
      <c r="L306" s="435"/>
      <c r="M306" s="435"/>
    </row>
    <row r="307" spans="1:13" x14ac:dyDescent="0.3">
      <c r="A307" s="464"/>
      <c r="B307" s="435"/>
      <c r="C307" s="453"/>
      <c r="D307" s="453"/>
      <c r="E307" s="435"/>
      <c r="G307" s="464"/>
      <c r="H307" s="464"/>
      <c r="I307" s="435"/>
      <c r="J307" s="435"/>
      <c r="K307" s="435"/>
      <c r="L307" s="435"/>
      <c r="M307" s="435"/>
    </row>
    <row r="308" spans="1:13" x14ac:dyDescent="0.3">
      <c r="A308" s="464"/>
      <c r="B308" s="435"/>
      <c r="C308" s="453"/>
      <c r="D308" s="453"/>
      <c r="E308" s="435"/>
      <c r="G308" s="464"/>
      <c r="H308" s="464"/>
      <c r="I308" s="435"/>
      <c r="J308" s="435"/>
      <c r="K308" s="435"/>
      <c r="L308" s="435"/>
      <c r="M308" s="435"/>
    </row>
    <row r="309" spans="1:13" x14ac:dyDescent="0.3">
      <c r="A309" s="464"/>
      <c r="B309" s="435"/>
      <c r="C309" s="453"/>
      <c r="D309" s="453"/>
      <c r="E309" s="435"/>
      <c r="G309" s="464"/>
      <c r="H309" s="464"/>
      <c r="I309" s="435"/>
      <c r="J309" s="435"/>
      <c r="K309" s="435"/>
      <c r="L309" s="435"/>
      <c r="M309" s="435"/>
    </row>
    <row r="310" spans="1:13" x14ac:dyDescent="0.3">
      <c r="A310" s="464"/>
      <c r="B310" s="435"/>
      <c r="C310" s="453"/>
      <c r="D310" s="453"/>
      <c r="E310" s="435"/>
      <c r="G310" s="464"/>
      <c r="H310" s="464"/>
      <c r="I310" s="435"/>
      <c r="J310" s="435"/>
      <c r="K310" s="435"/>
      <c r="L310" s="435"/>
      <c r="M310" s="435"/>
    </row>
    <row r="311" spans="1:13" x14ac:dyDescent="0.3">
      <c r="A311" s="464"/>
      <c r="B311" s="435"/>
      <c r="C311" s="453"/>
      <c r="D311" s="453"/>
      <c r="E311" s="435"/>
      <c r="G311" s="464"/>
      <c r="H311" s="464"/>
      <c r="I311" s="435"/>
      <c r="J311" s="435"/>
      <c r="K311" s="435"/>
      <c r="L311" s="435"/>
      <c r="M311" s="435"/>
    </row>
    <row r="312" spans="1:13" x14ac:dyDescent="0.3">
      <c r="A312" s="464"/>
      <c r="B312" s="435"/>
      <c r="C312" s="453"/>
      <c r="D312" s="453"/>
      <c r="E312" s="435"/>
      <c r="G312" s="464"/>
      <c r="H312" s="464"/>
      <c r="I312" s="435"/>
      <c r="J312" s="435"/>
      <c r="K312" s="435"/>
      <c r="L312" s="435"/>
      <c r="M312" s="435"/>
    </row>
    <row r="313" spans="1:13" x14ac:dyDescent="0.3">
      <c r="A313" s="464"/>
      <c r="B313" s="435"/>
      <c r="C313" s="453"/>
      <c r="D313" s="453"/>
      <c r="E313" s="435"/>
      <c r="G313" s="464"/>
      <c r="H313" s="464"/>
      <c r="I313" s="435"/>
      <c r="J313" s="435"/>
      <c r="K313" s="435"/>
      <c r="L313" s="435"/>
      <c r="M313" s="435"/>
    </row>
    <row r="314" spans="1:13" x14ac:dyDescent="0.3">
      <c r="A314" s="464"/>
      <c r="B314" s="435"/>
      <c r="C314" s="453"/>
      <c r="D314" s="453"/>
      <c r="E314" s="435"/>
      <c r="G314" s="464"/>
      <c r="H314" s="464"/>
      <c r="I314" s="435"/>
      <c r="J314" s="435"/>
      <c r="K314" s="435"/>
      <c r="L314" s="435"/>
      <c r="M314" s="435"/>
    </row>
    <row r="315" spans="1:13" x14ac:dyDescent="0.3">
      <c r="A315" s="464"/>
      <c r="B315" s="435"/>
      <c r="C315" s="453"/>
      <c r="D315" s="453"/>
      <c r="E315" s="435"/>
      <c r="G315" s="464"/>
      <c r="H315" s="464"/>
      <c r="I315" s="435"/>
      <c r="J315" s="435"/>
      <c r="K315" s="435"/>
      <c r="L315" s="435"/>
      <c r="M315" s="435"/>
    </row>
    <row r="316" spans="1:13" x14ac:dyDescent="0.3">
      <c r="A316" s="464"/>
      <c r="B316" s="435"/>
      <c r="C316" s="453"/>
      <c r="D316" s="453"/>
      <c r="E316" s="435"/>
      <c r="G316" s="464"/>
      <c r="H316" s="464"/>
      <c r="I316" s="435"/>
      <c r="J316" s="435"/>
      <c r="K316" s="435"/>
      <c r="L316" s="435"/>
      <c r="M316" s="435"/>
    </row>
    <row r="317" spans="1:13" x14ac:dyDescent="0.3">
      <c r="A317" s="464"/>
      <c r="B317" s="435"/>
      <c r="C317" s="453"/>
      <c r="D317" s="453"/>
      <c r="E317" s="435"/>
      <c r="G317" s="464"/>
      <c r="H317" s="464"/>
      <c r="I317" s="435"/>
      <c r="J317" s="435"/>
      <c r="K317" s="435"/>
      <c r="L317" s="435"/>
      <c r="M317" s="435"/>
    </row>
    <row r="318" spans="1:13" x14ac:dyDescent="0.3">
      <c r="A318" s="464"/>
      <c r="B318" s="435"/>
      <c r="C318" s="453"/>
      <c r="D318" s="453"/>
      <c r="E318" s="435"/>
      <c r="G318" s="464"/>
      <c r="H318" s="464"/>
      <c r="I318" s="435"/>
      <c r="J318" s="435"/>
      <c r="K318" s="435"/>
      <c r="L318" s="435"/>
      <c r="M318" s="435"/>
    </row>
    <row r="319" spans="1:13" x14ac:dyDescent="0.3">
      <c r="A319" s="464"/>
      <c r="B319" s="435"/>
      <c r="C319" s="453"/>
      <c r="D319" s="453"/>
      <c r="E319" s="435"/>
      <c r="G319" s="464"/>
      <c r="H319" s="464"/>
      <c r="I319" s="435"/>
      <c r="J319" s="435"/>
      <c r="K319" s="435"/>
      <c r="L319" s="435"/>
      <c r="M319" s="435"/>
    </row>
    <row r="320" spans="1:13" x14ac:dyDescent="0.3">
      <c r="A320" s="464"/>
      <c r="B320" s="435"/>
      <c r="C320" s="453"/>
      <c r="D320" s="453"/>
      <c r="E320" s="435"/>
      <c r="G320" s="464"/>
      <c r="H320" s="464"/>
      <c r="I320" s="435"/>
      <c r="J320" s="435"/>
      <c r="K320" s="435"/>
      <c r="L320" s="435"/>
      <c r="M320" s="435"/>
    </row>
    <row r="321" spans="1:13" x14ac:dyDescent="0.3">
      <c r="A321" s="464"/>
      <c r="B321" s="435"/>
      <c r="C321" s="453"/>
      <c r="D321" s="453"/>
      <c r="E321" s="435"/>
      <c r="G321" s="464"/>
      <c r="H321" s="464"/>
      <c r="I321" s="435"/>
      <c r="J321" s="435"/>
      <c r="K321" s="435"/>
      <c r="L321" s="435"/>
      <c r="M321" s="435"/>
    </row>
    <row r="322" spans="1:13" x14ac:dyDescent="0.3">
      <c r="A322" s="464"/>
      <c r="B322" s="435"/>
      <c r="C322" s="453"/>
      <c r="D322" s="453"/>
      <c r="E322" s="435"/>
      <c r="G322" s="464"/>
      <c r="H322" s="464"/>
      <c r="I322" s="435"/>
      <c r="J322" s="435"/>
      <c r="K322" s="435"/>
      <c r="L322" s="435"/>
      <c r="M322" s="435"/>
    </row>
    <row r="323" spans="1:13" x14ac:dyDescent="0.3">
      <c r="A323" s="464"/>
      <c r="B323" s="435"/>
      <c r="C323" s="453"/>
      <c r="D323" s="453"/>
      <c r="E323" s="435"/>
      <c r="G323" s="464"/>
      <c r="H323" s="464"/>
      <c r="I323" s="435"/>
      <c r="J323" s="435"/>
      <c r="K323" s="435"/>
      <c r="L323" s="435"/>
      <c r="M323" s="435"/>
    </row>
    <row r="324" spans="1:13" x14ac:dyDescent="0.3">
      <c r="A324" s="464"/>
      <c r="B324" s="435"/>
      <c r="C324" s="453"/>
      <c r="D324" s="453"/>
      <c r="E324" s="435"/>
      <c r="G324" s="464"/>
      <c r="H324" s="464"/>
      <c r="I324" s="435"/>
      <c r="J324" s="435"/>
      <c r="K324" s="435"/>
      <c r="L324" s="435"/>
      <c r="M324" s="435"/>
    </row>
    <row r="325" spans="1:13" x14ac:dyDescent="0.3">
      <c r="A325" s="464"/>
      <c r="B325" s="435"/>
      <c r="C325" s="453"/>
      <c r="D325" s="453"/>
      <c r="E325" s="435"/>
      <c r="G325" s="464"/>
      <c r="H325" s="464"/>
      <c r="I325" s="435"/>
      <c r="J325" s="435"/>
      <c r="K325" s="435"/>
      <c r="L325" s="435"/>
      <c r="M325" s="435"/>
    </row>
    <row r="326" spans="1:13" x14ac:dyDescent="0.3">
      <c r="A326" s="464"/>
      <c r="B326" s="435"/>
      <c r="C326" s="453"/>
      <c r="D326" s="453"/>
      <c r="E326" s="435"/>
      <c r="G326" s="464"/>
      <c r="H326" s="464"/>
      <c r="I326" s="435"/>
      <c r="J326" s="435"/>
      <c r="K326" s="435"/>
      <c r="L326" s="435"/>
      <c r="M326" s="435"/>
    </row>
    <row r="327" spans="1:13" x14ac:dyDescent="0.3">
      <c r="A327" s="464"/>
      <c r="B327" s="435"/>
      <c r="C327" s="453"/>
      <c r="D327" s="453"/>
      <c r="E327" s="435"/>
      <c r="G327" s="464"/>
      <c r="H327" s="464"/>
      <c r="I327" s="435"/>
      <c r="J327" s="435"/>
      <c r="K327" s="435"/>
      <c r="L327" s="435"/>
      <c r="M327" s="435"/>
    </row>
    <row r="328" spans="1:13" x14ac:dyDescent="0.3">
      <c r="A328" s="464"/>
      <c r="B328" s="435"/>
      <c r="C328" s="453"/>
      <c r="D328" s="453"/>
      <c r="E328" s="435"/>
      <c r="G328" s="464"/>
      <c r="H328" s="464"/>
      <c r="I328" s="435"/>
      <c r="J328" s="435"/>
      <c r="K328" s="435"/>
      <c r="L328" s="435"/>
      <c r="M328" s="435"/>
    </row>
    <row r="329" spans="1:13" x14ac:dyDescent="0.3">
      <c r="A329" s="464"/>
      <c r="B329" s="435"/>
      <c r="C329" s="453"/>
      <c r="D329" s="453"/>
      <c r="E329" s="435"/>
      <c r="G329" s="464"/>
      <c r="H329" s="464"/>
      <c r="I329" s="435"/>
      <c r="J329" s="435"/>
      <c r="K329" s="435"/>
      <c r="L329" s="435"/>
      <c r="M329" s="435"/>
    </row>
    <row r="330" spans="1:13" x14ac:dyDescent="0.3">
      <c r="A330" s="464"/>
      <c r="B330" s="435"/>
      <c r="C330" s="453"/>
      <c r="D330" s="453"/>
      <c r="E330" s="435"/>
      <c r="G330" s="464"/>
      <c r="H330" s="464"/>
      <c r="I330" s="435"/>
      <c r="J330" s="435"/>
      <c r="K330" s="435"/>
      <c r="L330" s="435"/>
      <c r="M330" s="435"/>
    </row>
    <row r="331" spans="1:13" x14ac:dyDescent="0.3">
      <c r="A331" s="464"/>
      <c r="B331" s="435"/>
      <c r="C331" s="453"/>
      <c r="D331" s="453"/>
      <c r="E331" s="435"/>
      <c r="G331" s="464"/>
      <c r="H331" s="464"/>
      <c r="I331" s="435"/>
      <c r="J331" s="435"/>
      <c r="K331" s="435"/>
      <c r="L331" s="435"/>
      <c r="M331" s="435"/>
    </row>
    <row r="332" spans="1:13" x14ac:dyDescent="0.3">
      <c r="A332" s="464"/>
      <c r="B332" s="435"/>
      <c r="C332" s="453"/>
      <c r="D332" s="453"/>
      <c r="E332" s="435"/>
      <c r="G332" s="464"/>
      <c r="H332" s="464"/>
      <c r="I332" s="435"/>
      <c r="J332" s="435"/>
      <c r="K332" s="435"/>
      <c r="L332" s="435"/>
      <c r="M332" s="435"/>
    </row>
    <row r="333" spans="1:13" x14ac:dyDescent="0.3">
      <c r="A333" s="464"/>
      <c r="B333" s="435"/>
      <c r="C333" s="453"/>
      <c r="D333" s="453"/>
      <c r="E333" s="435"/>
      <c r="G333" s="464"/>
      <c r="H333" s="464"/>
      <c r="I333" s="435"/>
      <c r="J333" s="435"/>
      <c r="K333" s="435"/>
      <c r="L333" s="435"/>
      <c r="M333" s="435"/>
    </row>
    <row r="334" spans="1:13" x14ac:dyDescent="0.3">
      <c r="A334" s="464"/>
      <c r="B334" s="435"/>
      <c r="C334" s="453"/>
      <c r="D334" s="453"/>
      <c r="E334" s="435"/>
      <c r="G334" s="464"/>
      <c r="H334" s="464"/>
      <c r="I334" s="435"/>
      <c r="J334" s="435"/>
      <c r="K334" s="435"/>
      <c r="L334" s="435"/>
      <c r="M334" s="435"/>
    </row>
    <row r="335" spans="1:13" x14ac:dyDescent="0.3">
      <c r="A335" s="464"/>
      <c r="B335" s="435"/>
      <c r="C335" s="453"/>
      <c r="D335" s="453"/>
      <c r="E335" s="435"/>
      <c r="G335" s="464"/>
      <c r="H335" s="464"/>
      <c r="I335" s="435"/>
      <c r="J335" s="435"/>
      <c r="K335" s="435"/>
      <c r="L335" s="435"/>
      <c r="M335" s="435"/>
    </row>
    <row r="336" spans="1:13" x14ac:dyDescent="0.3">
      <c r="A336" s="464"/>
      <c r="B336" s="435"/>
      <c r="C336" s="453"/>
      <c r="D336" s="453"/>
      <c r="E336" s="435"/>
      <c r="G336" s="464"/>
      <c r="H336" s="464"/>
      <c r="I336" s="435"/>
      <c r="J336" s="435"/>
      <c r="K336" s="435"/>
      <c r="L336" s="435"/>
      <c r="M336" s="435"/>
    </row>
    <row r="337" spans="1:13" x14ac:dyDescent="0.3">
      <c r="A337" s="464"/>
      <c r="B337" s="435"/>
      <c r="C337" s="453"/>
      <c r="D337" s="453"/>
      <c r="E337" s="435"/>
      <c r="G337" s="464"/>
      <c r="H337" s="464"/>
      <c r="I337" s="435"/>
      <c r="J337" s="435"/>
      <c r="K337" s="435"/>
      <c r="L337" s="435"/>
      <c r="M337" s="435"/>
    </row>
    <row r="338" spans="1:13" x14ac:dyDescent="0.3">
      <c r="A338" s="464"/>
      <c r="B338" s="435"/>
      <c r="C338" s="453"/>
      <c r="D338" s="453"/>
      <c r="E338" s="435"/>
      <c r="G338" s="464"/>
      <c r="H338" s="464"/>
      <c r="I338" s="435"/>
      <c r="J338" s="435"/>
      <c r="K338" s="435"/>
      <c r="L338" s="435"/>
      <c r="M338" s="435"/>
    </row>
    <row r="339" spans="1:13" x14ac:dyDescent="0.3">
      <c r="A339" s="464"/>
      <c r="B339" s="435"/>
      <c r="C339" s="453"/>
      <c r="D339" s="453"/>
      <c r="E339" s="435"/>
      <c r="G339" s="464"/>
      <c r="H339" s="464"/>
      <c r="I339" s="435"/>
      <c r="J339" s="435"/>
      <c r="K339" s="435"/>
      <c r="L339" s="435"/>
      <c r="M339" s="435"/>
    </row>
    <row r="340" spans="1:13" x14ac:dyDescent="0.3">
      <c r="A340" s="464"/>
      <c r="B340" s="435"/>
      <c r="C340" s="453"/>
      <c r="D340" s="453"/>
      <c r="E340" s="435"/>
      <c r="G340" s="464"/>
      <c r="H340" s="464"/>
      <c r="I340" s="435"/>
      <c r="J340" s="435"/>
      <c r="K340" s="435"/>
      <c r="L340" s="435"/>
      <c r="M340" s="435"/>
    </row>
    <row r="341" spans="1:13" x14ac:dyDescent="0.3">
      <c r="A341" s="464"/>
      <c r="B341" s="435"/>
      <c r="C341" s="453"/>
      <c r="D341" s="453"/>
      <c r="E341" s="435"/>
      <c r="G341" s="464"/>
      <c r="H341" s="464"/>
      <c r="I341" s="435"/>
      <c r="J341" s="435"/>
      <c r="K341" s="435"/>
      <c r="L341" s="435"/>
      <c r="M341" s="435"/>
    </row>
    <row r="342" spans="1:13" x14ac:dyDescent="0.3">
      <c r="A342" s="464"/>
      <c r="B342" s="435"/>
      <c r="C342" s="453"/>
      <c r="D342" s="453"/>
      <c r="E342" s="435"/>
      <c r="G342" s="464"/>
      <c r="H342" s="464"/>
      <c r="I342" s="435"/>
      <c r="J342" s="435"/>
      <c r="K342" s="435"/>
      <c r="L342" s="435"/>
      <c r="M342" s="435"/>
    </row>
    <row r="343" spans="1:13" x14ac:dyDescent="0.3">
      <c r="A343" s="464"/>
      <c r="B343" s="435"/>
      <c r="C343" s="453"/>
      <c r="D343" s="453"/>
      <c r="E343" s="435"/>
      <c r="G343" s="464"/>
      <c r="H343" s="464"/>
      <c r="I343" s="435"/>
      <c r="J343" s="435"/>
      <c r="K343" s="435"/>
      <c r="L343" s="435"/>
      <c r="M343" s="435"/>
    </row>
    <row r="344" spans="1:13" x14ac:dyDescent="0.3">
      <c r="A344" s="464"/>
      <c r="B344" s="435"/>
      <c r="C344" s="453"/>
      <c r="D344" s="453"/>
      <c r="E344" s="435"/>
      <c r="G344" s="464"/>
      <c r="H344" s="464"/>
      <c r="I344" s="435"/>
      <c r="J344" s="435"/>
      <c r="K344" s="435"/>
      <c r="L344" s="435"/>
      <c r="M344" s="435"/>
    </row>
    <row r="345" spans="1:13" x14ac:dyDescent="0.3">
      <c r="A345" s="464"/>
      <c r="B345" s="435"/>
      <c r="C345" s="453"/>
      <c r="D345" s="453"/>
      <c r="E345" s="435"/>
      <c r="G345" s="464"/>
      <c r="H345" s="464"/>
      <c r="I345" s="435"/>
      <c r="J345" s="435"/>
      <c r="K345" s="435"/>
      <c r="L345" s="435"/>
      <c r="M345" s="435"/>
    </row>
    <row r="346" spans="1:13" x14ac:dyDescent="0.3">
      <c r="A346" s="464"/>
      <c r="B346" s="435"/>
      <c r="C346" s="453"/>
      <c r="D346" s="453"/>
      <c r="E346" s="435"/>
      <c r="G346" s="464"/>
      <c r="H346" s="464"/>
      <c r="I346" s="435"/>
      <c r="J346" s="435"/>
      <c r="K346" s="435"/>
      <c r="L346" s="435"/>
      <c r="M346" s="435"/>
    </row>
    <row r="347" spans="1:13" x14ac:dyDescent="0.3">
      <c r="A347" s="464"/>
      <c r="B347" s="435"/>
      <c r="C347" s="453"/>
      <c r="D347" s="453"/>
      <c r="E347" s="435"/>
      <c r="G347" s="464"/>
      <c r="H347" s="464"/>
      <c r="I347" s="435"/>
      <c r="J347" s="435"/>
      <c r="K347" s="435"/>
      <c r="L347" s="435"/>
      <c r="M347" s="435"/>
    </row>
    <row r="348" spans="1:13" x14ac:dyDescent="0.3">
      <c r="A348" s="464"/>
      <c r="B348" s="435"/>
      <c r="C348" s="453"/>
      <c r="D348" s="453"/>
      <c r="E348" s="435"/>
      <c r="G348" s="464"/>
      <c r="H348" s="464"/>
      <c r="I348" s="435"/>
      <c r="J348" s="435"/>
      <c r="K348" s="435"/>
      <c r="L348" s="435"/>
      <c r="M348" s="435"/>
    </row>
    <row r="349" spans="1:13" x14ac:dyDescent="0.3">
      <c r="A349" s="464"/>
      <c r="B349" s="435"/>
      <c r="C349" s="453"/>
      <c r="D349" s="453"/>
      <c r="E349" s="435"/>
      <c r="G349" s="464"/>
      <c r="H349" s="464"/>
      <c r="I349" s="435"/>
      <c r="J349" s="435"/>
      <c r="K349" s="435"/>
      <c r="L349" s="435"/>
      <c r="M349" s="435"/>
    </row>
    <row r="350" spans="1:13" x14ac:dyDescent="0.3">
      <c r="A350" s="464"/>
      <c r="B350" s="435"/>
      <c r="C350" s="453"/>
      <c r="D350" s="453"/>
      <c r="E350" s="435"/>
      <c r="G350" s="464"/>
      <c r="H350" s="464"/>
      <c r="I350" s="435"/>
      <c r="J350" s="435"/>
      <c r="K350" s="435"/>
      <c r="L350" s="435"/>
      <c r="M350" s="435"/>
    </row>
    <row r="351" spans="1:13" x14ac:dyDescent="0.3">
      <c r="A351" s="464"/>
      <c r="B351" s="435"/>
      <c r="C351" s="453"/>
      <c r="D351" s="453"/>
      <c r="E351" s="435"/>
      <c r="G351" s="464"/>
      <c r="H351" s="464"/>
      <c r="I351" s="435"/>
      <c r="J351" s="435"/>
      <c r="K351" s="435"/>
      <c r="L351" s="435"/>
      <c r="M351" s="435"/>
    </row>
    <row r="352" spans="1:13" x14ac:dyDescent="0.3">
      <c r="A352" s="464"/>
      <c r="B352" s="435"/>
      <c r="C352" s="453"/>
      <c r="D352" s="453"/>
      <c r="E352" s="435"/>
      <c r="G352" s="464"/>
      <c r="H352" s="464"/>
      <c r="I352" s="435"/>
      <c r="J352" s="435"/>
      <c r="K352" s="435"/>
      <c r="L352" s="435"/>
      <c r="M352" s="435"/>
    </row>
    <row r="353" spans="1:13" x14ac:dyDescent="0.3">
      <c r="A353" s="464"/>
      <c r="B353" s="435"/>
      <c r="C353" s="453"/>
      <c r="D353" s="453"/>
      <c r="E353" s="435"/>
      <c r="G353" s="464"/>
      <c r="H353" s="464"/>
      <c r="I353" s="435"/>
      <c r="J353" s="435"/>
      <c r="K353" s="435"/>
      <c r="L353" s="435"/>
      <c r="M353" s="435"/>
    </row>
    <row r="354" spans="1:13" x14ac:dyDescent="0.3">
      <c r="A354" s="464"/>
      <c r="B354" s="435"/>
      <c r="C354" s="453"/>
      <c r="D354" s="453"/>
      <c r="E354" s="435"/>
      <c r="G354" s="464"/>
      <c r="H354" s="464"/>
      <c r="I354" s="435"/>
      <c r="J354" s="435"/>
      <c r="K354" s="435"/>
      <c r="L354" s="435"/>
      <c r="M354" s="435"/>
    </row>
    <row r="355" spans="1:13" x14ac:dyDescent="0.3">
      <c r="A355" s="464"/>
      <c r="B355" s="435"/>
      <c r="C355" s="453"/>
      <c r="D355" s="453"/>
      <c r="E355" s="435"/>
      <c r="G355" s="464"/>
      <c r="H355" s="464"/>
      <c r="I355" s="435"/>
      <c r="J355" s="435"/>
      <c r="K355" s="435"/>
      <c r="L355" s="435"/>
      <c r="M355" s="435"/>
    </row>
    <row r="356" spans="1:13" x14ac:dyDescent="0.3">
      <c r="A356" s="464"/>
      <c r="B356" s="435"/>
      <c r="C356" s="453"/>
      <c r="D356" s="453"/>
      <c r="E356" s="435"/>
      <c r="G356" s="464"/>
      <c r="H356" s="464"/>
      <c r="I356" s="435"/>
      <c r="J356" s="435"/>
      <c r="K356" s="435"/>
      <c r="L356" s="435"/>
      <c r="M356" s="435"/>
    </row>
    <row r="357" spans="1:13" x14ac:dyDescent="0.3">
      <c r="A357" s="464"/>
      <c r="B357" s="435"/>
      <c r="C357" s="453"/>
      <c r="D357" s="453"/>
      <c r="E357" s="435"/>
      <c r="G357" s="464"/>
      <c r="H357" s="464"/>
      <c r="I357" s="435"/>
      <c r="J357" s="435"/>
      <c r="K357" s="435"/>
      <c r="L357" s="435"/>
      <c r="M357" s="435"/>
    </row>
    <row r="358" spans="1:13" x14ac:dyDescent="0.3">
      <c r="A358" s="464"/>
      <c r="B358" s="435"/>
      <c r="C358" s="453"/>
      <c r="D358" s="453"/>
      <c r="E358" s="435"/>
      <c r="G358" s="464"/>
      <c r="H358" s="464"/>
      <c r="I358" s="435"/>
      <c r="J358" s="435"/>
      <c r="K358" s="435"/>
      <c r="L358" s="435"/>
      <c r="M358" s="435"/>
    </row>
    <row r="359" spans="1:13" x14ac:dyDescent="0.3">
      <c r="A359" s="464"/>
      <c r="B359" s="435"/>
      <c r="C359" s="453"/>
      <c r="D359" s="453"/>
      <c r="E359" s="435"/>
      <c r="G359" s="464"/>
      <c r="H359" s="464"/>
      <c r="I359" s="435"/>
      <c r="J359" s="435"/>
      <c r="K359" s="435"/>
      <c r="L359" s="435"/>
      <c r="M359" s="435"/>
    </row>
    <row r="360" spans="1:13" x14ac:dyDescent="0.3">
      <c r="A360" s="464"/>
      <c r="B360" s="435"/>
      <c r="C360" s="453"/>
      <c r="D360" s="453"/>
      <c r="E360" s="435"/>
      <c r="G360" s="464"/>
      <c r="H360" s="464"/>
      <c r="I360" s="435"/>
      <c r="J360" s="435"/>
      <c r="K360" s="435"/>
      <c r="L360" s="435"/>
      <c r="M360" s="435"/>
    </row>
    <row r="361" spans="1:13" x14ac:dyDescent="0.3">
      <c r="A361" s="464"/>
      <c r="B361" s="435"/>
      <c r="C361" s="453"/>
      <c r="D361" s="453"/>
      <c r="E361" s="435"/>
      <c r="G361" s="464"/>
      <c r="H361" s="464"/>
      <c r="I361" s="435"/>
      <c r="J361" s="435"/>
      <c r="K361" s="435"/>
      <c r="L361" s="435"/>
      <c r="M361" s="435"/>
    </row>
    <row r="362" spans="1:13" x14ac:dyDescent="0.3">
      <c r="A362" s="464"/>
      <c r="B362" s="435"/>
      <c r="C362" s="453"/>
      <c r="D362" s="453"/>
      <c r="E362" s="435"/>
      <c r="G362" s="464"/>
      <c r="H362" s="464"/>
      <c r="I362" s="435"/>
      <c r="J362" s="435"/>
      <c r="K362" s="435"/>
      <c r="L362" s="435"/>
      <c r="M362" s="435"/>
    </row>
    <row r="363" spans="1:13" x14ac:dyDescent="0.3">
      <c r="A363" s="464"/>
      <c r="B363" s="435"/>
      <c r="C363" s="453"/>
      <c r="D363" s="453"/>
      <c r="E363" s="435"/>
      <c r="G363" s="464"/>
      <c r="H363" s="464"/>
      <c r="I363" s="435"/>
      <c r="J363" s="435"/>
      <c r="K363" s="435"/>
      <c r="L363" s="435"/>
      <c r="M363" s="435"/>
    </row>
    <row r="364" spans="1:13" x14ac:dyDescent="0.3">
      <c r="A364" s="464"/>
      <c r="B364" s="435"/>
      <c r="C364" s="453"/>
      <c r="D364" s="453"/>
      <c r="E364" s="435"/>
      <c r="G364" s="464"/>
      <c r="H364" s="464"/>
      <c r="I364" s="435"/>
      <c r="J364" s="435"/>
      <c r="K364" s="435"/>
      <c r="L364" s="435"/>
      <c r="M364" s="435"/>
    </row>
    <row r="365" spans="1:13" x14ac:dyDescent="0.3">
      <c r="A365" s="464"/>
      <c r="B365" s="435"/>
      <c r="C365" s="453"/>
      <c r="D365" s="453"/>
      <c r="E365" s="435"/>
      <c r="G365" s="464"/>
      <c r="H365" s="464"/>
      <c r="I365" s="435"/>
      <c r="J365" s="435"/>
      <c r="K365" s="435"/>
      <c r="L365" s="435"/>
      <c r="M365" s="435"/>
    </row>
    <row r="366" spans="1:13" x14ac:dyDescent="0.3">
      <c r="A366" s="464"/>
      <c r="B366" s="435"/>
      <c r="C366" s="453"/>
      <c r="D366" s="453"/>
      <c r="E366" s="435"/>
      <c r="G366" s="464"/>
      <c r="H366" s="464"/>
      <c r="I366" s="435"/>
      <c r="J366" s="435"/>
      <c r="K366" s="435"/>
      <c r="L366" s="435"/>
      <c r="M366" s="435"/>
    </row>
    <row r="367" spans="1:13" x14ac:dyDescent="0.3">
      <c r="A367" s="464"/>
      <c r="B367" s="435"/>
      <c r="C367" s="453"/>
      <c r="D367" s="453"/>
      <c r="E367" s="435"/>
      <c r="G367" s="464"/>
      <c r="H367" s="464"/>
      <c r="I367" s="435"/>
      <c r="J367" s="435"/>
      <c r="K367" s="435"/>
      <c r="L367" s="435"/>
      <c r="M367" s="435"/>
    </row>
    <row r="368" spans="1:13" x14ac:dyDescent="0.3">
      <c r="A368" s="464"/>
      <c r="B368" s="435"/>
      <c r="C368" s="453"/>
      <c r="D368" s="453"/>
      <c r="E368" s="435"/>
      <c r="G368" s="464"/>
      <c r="H368" s="464"/>
      <c r="I368" s="435"/>
      <c r="J368" s="435"/>
      <c r="K368" s="435"/>
      <c r="L368" s="435"/>
      <c r="M368" s="435"/>
    </row>
    <row r="369" spans="1:13" x14ac:dyDescent="0.3">
      <c r="A369" s="464"/>
      <c r="B369" s="435"/>
      <c r="C369" s="453"/>
      <c r="D369" s="453"/>
      <c r="E369" s="435"/>
      <c r="G369" s="464"/>
      <c r="H369" s="464"/>
      <c r="I369" s="435"/>
      <c r="J369" s="435"/>
      <c r="K369" s="435"/>
      <c r="L369" s="435"/>
      <c r="M369" s="435"/>
    </row>
    <row r="370" spans="1:13" x14ac:dyDescent="0.3">
      <c r="A370" s="464"/>
      <c r="B370" s="435"/>
      <c r="C370" s="453"/>
      <c r="D370" s="453"/>
      <c r="E370" s="435"/>
      <c r="G370" s="464"/>
      <c r="H370" s="464"/>
      <c r="I370" s="435"/>
      <c r="J370" s="435"/>
      <c r="K370" s="435"/>
      <c r="L370" s="435"/>
      <c r="M370" s="435"/>
    </row>
    <row r="371" spans="1:13" x14ac:dyDescent="0.3">
      <c r="A371" s="464"/>
      <c r="B371" s="435"/>
      <c r="C371" s="453"/>
      <c r="D371" s="453"/>
      <c r="E371" s="435"/>
      <c r="G371" s="464"/>
      <c r="H371" s="464"/>
      <c r="I371" s="435"/>
      <c r="J371" s="435"/>
      <c r="K371" s="435"/>
      <c r="L371" s="435"/>
      <c r="M371" s="435"/>
    </row>
    <row r="372" spans="1:13" x14ac:dyDescent="0.3">
      <c r="A372" s="464"/>
      <c r="B372" s="435"/>
      <c r="C372" s="453"/>
      <c r="D372" s="453"/>
      <c r="E372" s="435"/>
      <c r="G372" s="464"/>
      <c r="H372" s="464"/>
      <c r="I372" s="435"/>
      <c r="J372" s="435"/>
      <c r="K372" s="435"/>
      <c r="L372" s="435"/>
      <c r="M372" s="435"/>
    </row>
    <row r="373" spans="1:13" x14ac:dyDescent="0.3">
      <c r="A373" s="464"/>
      <c r="B373" s="435"/>
      <c r="C373" s="453"/>
      <c r="D373" s="453"/>
      <c r="E373" s="435"/>
      <c r="G373" s="464"/>
      <c r="H373" s="464"/>
      <c r="I373" s="435"/>
      <c r="J373" s="435"/>
      <c r="K373" s="435"/>
      <c r="L373" s="435"/>
      <c r="M373" s="435"/>
    </row>
    <row r="374" spans="1:13" x14ac:dyDescent="0.3">
      <c r="A374" s="464"/>
      <c r="B374" s="435"/>
      <c r="C374" s="453"/>
      <c r="D374" s="453"/>
      <c r="E374" s="435"/>
      <c r="G374" s="464"/>
      <c r="H374" s="464"/>
      <c r="I374" s="435"/>
      <c r="J374" s="435"/>
      <c r="K374" s="435"/>
      <c r="L374" s="435"/>
      <c r="M374" s="435"/>
    </row>
    <row r="375" spans="1:13" x14ac:dyDescent="0.3">
      <c r="A375" s="464"/>
      <c r="B375" s="435"/>
      <c r="C375" s="453"/>
      <c r="D375" s="453"/>
      <c r="E375" s="435"/>
      <c r="G375" s="464"/>
      <c r="H375" s="464"/>
      <c r="I375" s="435"/>
      <c r="J375" s="435"/>
      <c r="K375" s="435"/>
      <c r="L375" s="435"/>
      <c r="M375" s="435"/>
    </row>
    <row r="376" spans="1:13" x14ac:dyDescent="0.3">
      <c r="A376" s="464"/>
      <c r="B376" s="435"/>
      <c r="C376" s="453"/>
      <c r="D376" s="453"/>
      <c r="E376" s="435"/>
      <c r="G376" s="464"/>
      <c r="H376" s="464"/>
      <c r="I376" s="435"/>
      <c r="J376" s="435"/>
      <c r="K376" s="435"/>
      <c r="L376" s="435"/>
      <c r="M376" s="435"/>
    </row>
    <row r="377" spans="1:13" x14ac:dyDescent="0.3">
      <c r="A377" s="464"/>
      <c r="B377" s="435"/>
      <c r="C377" s="453"/>
      <c r="D377" s="453"/>
      <c r="E377" s="435"/>
      <c r="G377" s="464"/>
      <c r="H377" s="464"/>
      <c r="I377" s="435"/>
      <c r="J377" s="435"/>
      <c r="K377" s="435"/>
      <c r="L377" s="435"/>
      <c r="M377" s="435"/>
    </row>
    <row r="378" spans="1:13" x14ac:dyDescent="0.3">
      <c r="A378" s="464"/>
      <c r="B378" s="435"/>
      <c r="C378" s="453"/>
      <c r="D378" s="453"/>
      <c r="E378" s="435"/>
      <c r="G378" s="464"/>
      <c r="H378" s="464"/>
      <c r="I378" s="435"/>
      <c r="J378" s="435"/>
      <c r="K378" s="435"/>
      <c r="L378" s="435"/>
      <c r="M378" s="435"/>
    </row>
    <row r="379" spans="1:13" x14ac:dyDescent="0.3">
      <c r="A379" s="464"/>
      <c r="B379" s="435"/>
      <c r="C379" s="453"/>
      <c r="D379" s="453"/>
      <c r="E379" s="435"/>
      <c r="G379" s="464"/>
      <c r="H379" s="464"/>
      <c r="I379" s="435"/>
      <c r="J379" s="435"/>
      <c r="K379" s="435"/>
      <c r="L379" s="435"/>
      <c r="M379" s="435"/>
    </row>
    <row r="380" spans="1:13" x14ac:dyDescent="0.3">
      <c r="A380" s="464"/>
      <c r="B380" s="435"/>
      <c r="C380" s="453"/>
      <c r="D380" s="453"/>
      <c r="E380" s="435"/>
      <c r="G380" s="464"/>
      <c r="H380" s="464"/>
      <c r="I380" s="435"/>
      <c r="J380" s="435"/>
      <c r="K380" s="435"/>
      <c r="L380" s="435"/>
      <c r="M380" s="435"/>
    </row>
    <row r="381" spans="1:13" x14ac:dyDescent="0.3">
      <c r="A381" s="464"/>
      <c r="B381" s="435"/>
      <c r="C381" s="453"/>
      <c r="D381" s="453"/>
      <c r="E381" s="435"/>
      <c r="G381" s="464"/>
      <c r="H381" s="464"/>
      <c r="I381" s="435"/>
      <c r="J381" s="435"/>
      <c r="K381" s="435"/>
      <c r="L381" s="435"/>
      <c r="M381" s="435"/>
    </row>
    <row r="382" spans="1:13" x14ac:dyDescent="0.3">
      <c r="A382" s="464"/>
      <c r="B382" s="435"/>
      <c r="C382" s="453"/>
      <c r="D382" s="453"/>
      <c r="E382" s="435"/>
      <c r="G382" s="464"/>
      <c r="H382" s="464"/>
      <c r="I382" s="435"/>
      <c r="J382" s="435"/>
      <c r="K382" s="435"/>
      <c r="L382" s="435"/>
      <c r="M382" s="435"/>
    </row>
    <row r="383" spans="1:13" x14ac:dyDescent="0.3">
      <c r="A383" s="464"/>
      <c r="B383" s="435"/>
      <c r="C383" s="453"/>
      <c r="D383" s="453"/>
      <c r="E383" s="435"/>
      <c r="G383" s="464"/>
      <c r="H383" s="464"/>
      <c r="I383" s="435"/>
      <c r="J383" s="435"/>
      <c r="K383" s="435"/>
      <c r="L383" s="435"/>
      <c r="M383" s="435"/>
    </row>
    <row r="384" spans="1:13" x14ac:dyDescent="0.3">
      <c r="A384" s="464"/>
      <c r="B384" s="435"/>
      <c r="C384" s="453"/>
      <c r="D384" s="453"/>
      <c r="E384" s="435"/>
      <c r="G384" s="464"/>
      <c r="H384" s="464"/>
      <c r="I384" s="435"/>
      <c r="J384" s="435"/>
      <c r="K384" s="435"/>
      <c r="L384" s="435"/>
      <c r="M384" s="435"/>
    </row>
    <row r="385" spans="1:13" x14ac:dyDescent="0.3">
      <c r="A385" s="464"/>
      <c r="B385" s="435"/>
      <c r="C385" s="453"/>
      <c r="D385" s="453"/>
      <c r="E385" s="435"/>
      <c r="G385" s="464"/>
      <c r="H385" s="464"/>
      <c r="I385" s="435"/>
      <c r="J385" s="435"/>
      <c r="K385" s="435"/>
      <c r="L385" s="435"/>
      <c r="M385" s="435"/>
    </row>
    <row r="386" spans="1:13" x14ac:dyDescent="0.3">
      <c r="A386" s="464"/>
      <c r="B386" s="435"/>
      <c r="C386" s="453"/>
      <c r="D386" s="453"/>
      <c r="E386" s="435"/>
      <c r="G386" s="464"/>
      <c r="H386" s="464"/>
      <c r="I386" s="435"/>
      <c r="J386" s="435"/>
      <c r="K386" s="435"/>
      <c r="L386" s="435"/>
      <c r="M386" s="435"/>
    </row>
    <row r="387" spans="1:13" x14ac:dyDescent="0.3">
      <c r="A387" s="464"/>
      <c r="B387" s="435"/>
      <c r="C387" s="453"/>
      <c r="D387" s="453"/>
      <c r="E387" s="435"/>
      <c r="G387" s="464"/>
      <c r="H387" s="464"/>
      <c r="I387" s="435"/>
      <c r="J387" s="435"/>
      <c r="K387" s="435"/>
      <c r="L387" s="435"/>
      <c r="M387" s="435"/>
    </row>
    <row r="388" spans="1:13" x14ac:dyDescent="0.3">
      <c r="A388" s="464"/>
      <c r="B388" s="435"/>
      <c r="C388" s="453"/>
      <c r="D388" s="453"/>
      <c r="E388" s="435"/>
      <c r="G388" s="464"/>
      <c r="H388" s="464"/>
      <c r="I388" s="435"/>
      <c r="J388" s="435"/>
      <c r="K388" s="435"/>
      <c r="L388" s="435"/>
      <c r="M388" s="435"/>
    </row>
    <row r="389" spans="1:13" x14ac:dyDescent="0.3">
      <c r="A389" s="464"/>
      <c r="B389" s="435"/>
      <c r="C389" s="453"/>
      <c r="D389" s="453"/>
      <c r="E389" s="435"/>
      <c r="G389" s="464"/>
      <c r="H389" s="464"/>
      <c r="I389" s="435"/>
      <c r="J389" s="435"/>
      <c r="K389" s="435"/>
      <c r="L389" s="435"/>
      <c r="M389" s="435"/>
    </row>
    <row r="390" spans="1:13" x14ac:dyDescent="0.3">
      <c r="A390" s="464"/>
      <c r="B390" s="435"/>
      <c r="C390" s="453"/>
      <c r="D390" s="453"/>
      <c r="E390" s="435"/>
      <c r="G390" s="464"/>
      <c r="H390" s="464"/>
      <c r="I390" s="435"/>
      <c r="J390" s="435"/>
      <c r="K390" s="435"/>
      <c r="L390" s="435"/>
      <c r="M390" s="435"/>
    </row>
    <row r="391" spans="1:13" x14ac:dyDescent="0.3">
      <c r="A391" s="464"/>
      <c r="B391" s="435"/>
      <c r="C391" s="453"/>
      <c r="D391" s="453"/>
      <c r="E391" s="435"/>
      <c r="G391" s="464"/>
      <c r="H391" s="464"/>
      <c r="I391" s="435"/>
      <c r="J391" s="435"/>
      <c r="K391" s="435"/>
      <c r="L391" s="435"/>
      <c r="M391" s="435"/>
    </row>
    <row r="392" spans="1:13" x14ac:dyDescent="0.3">
      <c r="A392" s="464"/>
      <c r="B392" s="435"/>
      <c r="C392" s="453"/>
      <c r="D392" s="453"/>
      <c r="E392" s="435"/>
      <c r="G392" s="464"/>
      <c r="H392" s="464"/>
      <c r="I392" s="435"/>
      <c r="J392" s="435"/>
      <c r="K392" s="435"/>
      <c r="L392" s="435"/>
      <c r="M392" s="435"/>
    </row>
    <row r="393" spans="1:13" x14ac:dyDescent="0.3">
      <c r="A393" s="464"/>
      <c r="B393" s="435"/>
      <c r="C393" s="453"/>
      <c r="D393" s="453"/>
      <c r="E393" s="435"/>
      <c r="G393" s="464"/>
      <c r="H393" s="464"/>
      <c r="I393" s="435"/>
      <c r="J393" s="435"/>
      <c r="K393" s="435"/>
      <c r="L393" s="435"/>
      <c r="M393" s="435"/>
    </row>
    <row r="394" spans="1:13" x14ac:dyDescent="0.3">
      <c r="A394" s="464"/>
      <c r="B394" s="435"/>
      <c r="C394" s="453"/>
      <c r="D394" s="453"/>
      <c r="E394" s="435"/>
      <c r="G394" s="464"/>
      <c r="H394" s="464"/>
      <c r="I394" s="435"/>
      <c r="J394" s="435"/>
      <c r="K394" s="435"/>
      <c r="L394" s="435"/>
      <c r="M394" s="435"/>
    </row>
    <row r="395" spans="1:13" x14ac:dyDescent="0.3">
      <c r="A395" s="464"/>
      <c r="B395" s="435"/>
      <c r="C395" s="453"/>
      <c r="D395" s="453"/>
      <c r="E395" s="435"/>
      <c r="G395" s="464"/>
      <c r="H395" s="464"/>
      <c r="I395" s="435"/>
      <c r="J395" s="435"/>
      <c r="K395" s="435"/>
      <c r="L395" s="435"/>
      <c r="M395" s="435"/>
    </row>
    <row r="396" spans="1:13" x14ac:dyDescent="0.3">
      <c r="A396" s="464"/>
      <c r="B396" s="435"/>
      <c r="C396" s="453"/>
      <c r="D396" s="453"/>
      <c r="E396" s="435"/>
      <c r="G396" s="464"/>
      <c r="H396" s="464"/>
      <c r="I396" s="435"/>
      <c r="J396" s="435"/>
      <c r="K396" s="435"/>
      <c r="L396" s="435"/>
      <c r="M396" s="435"/>
    </row>
    <row r="397" spans="1:13" x14ac:dyDescent="0.3">
      <c r="A397" s="464"/>
      <c r="B397" s="435"/>
      <c r="C397" s="453"/>
      <c r="D397" s="453"/>
      <c r="E397" s="435"/>
      <c r="G397" s="464"/>
      <c r="H397" s="464"/>
      <c r="I397" s="435"/>
      <c r="J397" s="435"/>
      <c r="K397" s="435"/>
      <c r="L397" s="435"/>
      <c r="M397" s="435"/>
    </row>
    <row r="398" spans="1:13" x14ac:dyDescent="0.3">
      <c r="A398" s="464"/>
      <c r="B398" s="435"/>
      <c r="C398" s="453"/>
      <c r="D398" s="453"/>
      <c r="E398" s="435"/>
      <c r="G398" s="464"/>
      <c r="H398" s="464"/>
      <c r="I398" s="435"/>
      <c r="J398" s="435"/>
      <c r="K398" s="435"/>
      <c r="L398" s="435"/>
      <c r="M398" s="435"/>
    </row>
    <row r="399" spans="1:13" x14ac:dyDescent="0.3">
      <c r="A399" s="464"/>
      <c r="B399" s="435"/>
      <c r="C399" s="453"/>
      <c r="D399" s="453"/>
      <c r="E399" s="435"/>
      <c r="G399" s="464"/>
      <c r="H399" s="464"/>
      <c r="I399" s="435"/>
      <c r="J399" s="435"/>
      <c r="K399" s="435"/>
      <c r="L399" s="435"/>
      <c r="M399" s="435"/>
    </row>
    <row r="400" spans="1:13" x14ac:dyDescent="0.3">
      <c r="A400" s="464"/>
      <c r="B400" s="435"/>
      <c r="C400" s="453"/>
      <c r="D400" s="453"/>
      <c r="E400" s="435"/>
      <c r="G400" s="464"/>
      <c r="H400" s="464"/>
      <c r="I400" s="435"/>
      <c r="J400" s="435"/>
      <c r="K400" s="435"/>
      <c r="L400" s="435"/>
      <c r="M400" s="435"/>
    </row>
    <row r="401" spans="1:13" x14ac:dyDescent="0.3">
      <c r="A401" s="464"/>
      <c r="B401" s="435"/>
      <c r="C401" s="453"/>
      <c r="D401" s="453"/>
      <c r="E401" s="435"/>
      <c r="G401" s="464"/>
      <c r="H401" s="464"/>
      <c r="I401" s="435"/>
      <c r="J401" s="435"/>
      <c r="K401" s="435"/>
      <c r="L401" s="435"/>
      <c r="M401" s="435"/>
    </row>
    <row r="402" spans="1:13" x14ac:dyDescent="0.3">
      <c r="A402" s="464"/>
      <c r="B402" s="435"/>
      <c r="C402" s="453"/>
      <c r="D402" s="453"/>
      <c r="E402" s="435"/>
      <c r="G402" s="464"/>
      <c r="H402" s="464"/>
      <c r="I402" s="435"/>
      <c r="J402" s="435"/>
      <c r="K402" s="435"/>
      <c r="L402" s="435"/>
      <c r="M402" s="435"/>
    </row>
    <row r="403" spans="1:13" x14ac:dyDescent="0.3">
      <c r="A403" s="464"/>
      <c r="B403" s="435"/>
      <c r="C403" s="453"/>
      <c r="D403" s="453"/>
      <c r="E403" s="435"/>
      <c r="G403" s="464"/>
      <c r="H403" s="464"/>
      <c r="I403" s="435"/>
      <c r="J403" s="435"/>
      <c r="K403" s="435"/>
      <c r="L403" s="435"/>
      <c r="M403" s="435"/>
    </row>
    <row r="404" spans="1:13" x14ac:dyDescent="0.3">
      <c r="A404" s="464"/>
      <c r="B404" s="435"/>
      <c r="C404" s="453"/>
      <c r="D404" s="453"/>
      <c r="E404" s="435"/>
      <c r="G404" s="464"/>
      <c r="H404" s="464"/>
      <c r="I404" s="435"/>
      <c r="J404" s="435"/>
      <c r="K404" s="435"/>
      <c r="L404" s="435"/>
      <c r="M404" s="435"/>
    </row>
    <row r="405" spans="1:13" x14ac:dyDescent="0.3">
      <c r="A405" s="464"/>
      <c r="B405" s="435"/>
      <c r="C405" s="453"/>
      <c r="D405" s="453"/>
      <c r="E405" s="435"/>
      <c r="G405" s="464"/>
      <c r="H405" s="464"/>
      <c r="I405" s="435"/>
      <c r="J405" s="435"/>
      <c r="K405" s="435"/>
      <c r="L405" s="435"/>
      <c r="M405" s="435"/>
    </row>
    <row r="406" spans="1:13" x14ac:dyDescent="0.3">
      <c r="A406" s="464"/>
      <c r="B406" s="435"/>
      <c r="C406" s="453"/>
      <c r="D406" s="453"/>
      <c r="E406" s="435"/>
      <c r="G406" s="464"/>
      <c r="H406" s="464"/>
      <c r="I406" s="435"/>
      <c r="J406" s="435"/>
      <c r="K406" s="435"/>
      <c r="L406" s="435"/>
      <c r="M406" s="435"/>
    </row>
    <row r="407" spans="1:13" x14ac:dyDescent="0.3">
      <c r="A407" s="464"/>
      <c r="B407" s="435"/>
      <c r="C407" s="453"/>
      <c r="D407" s="453"/>
      <c r="E407" s="435"/>
      <c r="G407" s="464"/>
      <c r="H407" s="464"/>
      <c r="I407" s="435"/>
      <c r="J407" s="435"/>
      <c r="K407" s="435"/>
      <c r="L407" s="435"/>
      <c r="M407" s="435"/>
    </row>
    <row r="408" spans="1:13" x14ac:dyDescent="0.3">
      <c r="A408" s="464"/>
      <c r="B408" s="435"/>
      <c r="C408" s="453"/>
      <c r="D408" s="453"/>
      <c r="E408" s="435"/>
      <c r="G408" s="464"/>
      <c r="H408" s="464"/>
      <c r="I408" s="435"/>
      <c r="J408" s="435"/>
      <c r="K408" s="435"/>
      <c r="L408" s="435"/>
      <c r="M408" s="435"/>
    </row>
    <row r="409" spans="1:13" x14ac:dyDescent="0.3">
      <c r="A409" s="464"/>
      <c r="B409" s="435"/>
      <c r="C409" s="453"/>
      <c r="D409" s="453"/>
      <c r="E409" s="435"/>
      <c r="G409" s="464"/>
      <c r="H409" s="464"/>
      <c r="I409" s="435"/>
      <c r="J409" s="435"/>
      <c r="K409" s="435"/>
      <c r="L409" s="435"/>
      <c r="M409" s="435"/>
    </row>
    <row r="410" spans="1:13" x14ac:dyDescent="0.3">
      <c r="A410" s="464"/>
      <c r="B410" s="435"/>
      <c r="C410" s="453"/>
      <c r="D410" s="453"/>
      <c r="E410" s="435"/>
      <c r="G410" s="464"/>
      <c r="H410" s="464"/>
      <c r="I410" s="435"/>
      <c r="J410" s="435"/>
      <c r="K410" s="435"/>
      <c r="L410" s="435"/>
      <c r="M410" s="435"/>
    </row>
    <row r="411" spans="1:13" x14ac:dyDescent="0.3">
      <c r="A411" s="464"/>
      <c r="B411" s="435"/>
      <c r="C411" s="453"/>
      <c r="D411" s="453"/>
      <c r="E411" s="435"/>
      <c r="G411" s="464"/>
      <c r="H411" s="464"/>
      <c r="I411" s="435"/>
      <c r="J411" s="435"/>
      <c r="K411" s="435"/>
      <c r="L411" s="435"/>
      <c r="M411" s="435"/>
    </row>
    <row r="412" spans="1:13" x14ac:dyDescent="0.3">
      <c r="A412" s="464"/>
      <c r="B412" s="435"/>
      <c r="C412" s="453"/>
      <c r="D412" s="453"/>
      <c r="E412" s="435"/>
      <c r="G412" s="464"/>
      <c r="H412" s="464"/>
      <c r="I412" s="435"/>
      <c r="J412" s="435"/>
      <c r="K412" s="435"/>
      <c r="L412" s="435"/>
      <c r="M412" s="435"/>
    </row>
    <row r="413" spans="1:13" x14ac:dyDescent="0.3">
      <c r="A413" s="464"/>
      <c r="B413" s="435"/>
      <c r="C413" s="453"/>
      <c r="D413" s="453"/>
      <c r="E413" s="435"/>
      <c r="G413" s="464"/>
      <c r="H413" s="464"/>
      <c r="I413" s="435"/>
      <c r="J413" s="435"/>
      <c r="K413" s="435"/>
      <c r="L413" s="435"/>
      <c r="M413" s="435"/>
    </row>
    <row r="414" spans="1:13" x14ac:dyDescent="0.3">
      <c r="A414" s="464"/>
      <c r="B414" s="435"/>
      <c r="C414" s="453"/>
      <c r="D414" s="453"/>
      <c r="E414" s="435"/>
      <c r="G414" s="464"/>
      <c r="H414" s="464"/>
      <c r="I414" s="435"/>
      <c r="J414" s="435"/>
      <c r="K414" s="435"/>
      <c r="L414" s="435"/>
      <c r="M414" s="435"/>
    </row>
    <row r="415" spans="1:13" x14ac:dyDescent="0.3">
      <c r="A415" s="464"/>
      <c r="B415" s="435"/>
      <c r="C415" s="453"/>
      <c r="D415" s="453"/>
      <c r="E415" s="435"/>
      <c r="G415" s="464"/>
      <c r="H415" s="464"/>
      <c r="I415" s="435"/>
      <c r="J415" s="435"/>
      <c r="K415" s="435"/>
      <c r="L415" s="435"/>
      <c r="M415" s="435"/>
    </row>
    <row r="416" spans="1:13" x14ac:dyDescent="0.3">
      <c r="A416" s="464"/>
      <c r="B416" s="435"/>
      <c r="C416" s="453"/>
      <c r="D416" s="453"/>
      <c r="E416" s="435"/>
      <c r="G416" s="464"/>
      <c r="H416" s="464"/>
      <c r="I416" s="435"/>
      <c r="J416" s="435"/>
      <c r="K416" s="435"/>
      <c r="L416" s="435"/>
      <c r="M416" s="435"/>
    </row>
    <row r="417" spans="1:13" x14ac:dyDescent="0.3">
      <c r="A417" s="464"/>
      <c r="B417" s="435"/>
      <c r="C417" s="453"/>
      <c r="D417" s="453"/>
      <c r="E417" s="435"/>
      <c r="G417" s="464"/>
      <c r="H417" s="464"/>
      <c r="I417" s="435"/>
      <c r="J417" s="435"/>
      <c r="K417" s="435"/>
      <c r="L417" s="435"/>
      <c r="M417" s="435"/>
    </row>
    <row r="418" spans="1:13" x14ac:dyDescent="0.3">
      <c r="A418" s="464"/>
      <c r="B418" s="435"/>
      <c r="C418" s="453"/>
      <c r="D418" s="453"/>
      <c r="E418" s="435"/>
      <c r="G418" s="464"/>
      <c r="H418" s="464"/>
      <c r="I418" s="435"/>
      <c r="J418" s="435"/>
      <c r="K418" s="435"/>
      <c r="L418" s="435"/>
      <c r="M418" s="435"/>
    </row>
    <row r="419" spans="1:13" x14ac:dyDescent="0.3">
      <c r="A419" s="464"/>
      <c r="B419" s="435"/>
      <c r="C419" s="453"/>
      <c r="D419" s="453"/>
      <c r="E419" s="435"/>
      <c r="G419" s="464"/>
      <c r="H419" s="464"/>
      <c r="I419" s="435"/>
      <c r="J419" s="435"/>
      <c r="K419" s="435"/>
      <c r="L419" s="435"/>
      <c r="M419" s="435"/>
    </row>
    <row r="420" spans="1:13" x14ac:dyDescent="0.3">
      <c r="A420" s="464"/>
      <c r="B420" s="435"/>
      <c r="C420" s="453"/>
      <c r="D420" s="453"/>
      <c r="E420" s="435"/>
      <c r="G420" s="464"/>
      <c r="H420" s="464"/>
      <c r="I420" s="435"/>
      <c r="J420" s="435"/>
      <c r="K420" s="435"/>
      <c r="L420" s="435"/>
      <c r="M420" s="435"/>
    </row>
    <row r="421" spans="1:13" x14ac:dyDescent="0.3">
      <c r="A421" s="464"/>
      <c r="B421" s="435"/>
      <c r="C421" s="453"/>
      <c r="D421" s="453"/>
      <c r="E421" s="435"/>
      <c r="G421" s="464"/>
      <c r="H421" s="464"/>
      <c r="I421" s="435"/>
      <c r="J421" s="435"/>
      <c r="K421" s="435"/>
      <c r="L421" s="435"/>
      <c r="M421" s="435"/>
    </row>
    <row r="422" spans="1:13" x14ac:dyDescent="0.3">
      <c r="A422" s="464"/>
      <c r="B422" s="435"/>
      <c r="C422" s="453"/>
      <c r="D422" s="453"/>
      <c r="E422" s="435"/>
      <c r="G422" s="464"/>
      <c r="H422" s="464"/>
      <c r="I422" s="435"/>
      <c r="J422" s="435"/>
      <c r="K422" s="435"/>
      <c r="L422" s="435"/>
      <c r="M422" s="435"/>
    </row>
    <row r="423" spans="1:13" x14ac:dyDescent="0.3">
      <c r="A423" s="464"/>
      <c r="B423" s="435"/>
      <c r="C423" s="453"/>
      <c r="D423" s="453"/>
      <c r="E423" s="435"/>
      <c r="G423" s="464"/>
      <c r="H423" s="464"/>
      <c r="I423" s="435"/>
      <c r="J423" s="435"/>
      <c r="K423" s="435"/>
      <c r="L423" s="435"/>
      <c r="M423" s="435"/>
    </row>
    <row r="424" spans="1:13" x14ac:dyDescent="0.3">
      <c r="A424" s="464"/>
      <c r="B424" s="435"/>
      <c r="C424" s="453"/>
      <c r="D424" s="453"/>
      <c r="E424" s="435"/>
      <c r="G424" s="464"/>
      <c r="H424" s="464"/>
      <c r="I424" s="435"/>
      <c r="J424" s="435"/>
      <c r="K424" s="435"/>
      <c r="L424" s="435"/>
      <c r="M424" s="435"/>
    </row>
    <row r="425" spans="1:13" x14ac:dyDescent="0.3">
      <c r="A425" s="464"/>
      <c r="B425" s="435"/>
      <c r="C425" s="453"/>
      <c r="D425" s="453"/>
      <c r="E425" s="435"/>
      <c r="G425" s="464"/>
      <c r="H425" s="464"/>
      <c r="I425" s="435"/>
      <c r="J425" s="435"/>
      <c r="K425" s="435"/>
      <c r="L425" s="435"/>
      <c r="M425" s="435"/>
    </row>
    <row r="426" spans="1:13" x14ac:dyDescent="0.3">
      <c r="A426" s="464"/>
      <c r="B426" s="435"/>
      <c r="C426" s="453"/>
      <c r="D426" s="453"/>
      <c r="E426" s="435"/>
      <c r="G426" s="464"/>
      <c r="H426" s="464"/>
      <c r="I426" s="435"/>
      <c r="J426" s="435"/>
      <c r="K426" s="435"/>
      <c r="L426" s="435"/>
      <c r="M426" s="435"/>
    </row>
    <row r="427" spans="1:13" x14ac:dyDescent="0.3">
      <c r="A427" s="464"/>
      <c r="B427" s="435"/>
      <c r="C427" s="453"/>
      <c r="D427" s="453"/>
      <c r="E427" s="435"/>
      <c r="G427" s="464"/>
      <c r="H427" s="464"/>
      <c r="I427" s="435"/>
      <c r="J427" s="435"/>
      <c r="K427" s="435"/>
      <c r="L427" s="435"/>
      <c r="M427" s="435"/>
    </row>
    <row r="428" spans="1:13" x14ac:dyDescent="0.3">
      <c r="A428" s="464"/>
      <c r="B428" s="435"/>
      <c r="C428" s="453"/>
      <c r="D428" s="453"/>
      <c r="E428" s="435"/>
      <c r="G428" s="464"/>
      <c r="H428" s="464"/>
      <c r="I428" s="435"/>
      <c r="J428" s="435"/>
      <c r="K428" s="435"/>
      <c r="L428" s="435"/>
      <c r="M428" s="435"/>
    </row>
    <row r="429" spans="1:13" x14ac:dyDescent="0.3">
      <c r="A429" s="464"/>
      <c r="B429" s="435"/>
      <c r="C429" s="453"/>
      <c r="D429" s="453"/>
      <c r="E429" s="435"/>
      <c r="G429" s="464"/>
      <c r="H429" s="464"/>
      <c r="I429" s="435"/>
      <c r="J429" s="435"/>
      <c r="K429" s="435"/>
      <c r="L429" s="435"/>
      <c r="M429" s="435"/>
    </row>
    <row r="430" spans="1:13" x14ac:dyDescent="0.3">
      <c r="A430" s="464"/>
      <c r="B430" s="435"/>
      <c r="C430" s="453"/>
      <c r="D430" s="453"/>
      <c r="E430" s="435"/>
      <c r="G430" s="464"/>
      <c r="H430" s="464"/>
      <c r="I430" s="435"/>
      <c r="J430" s="435"/>
      <c r="K430" s="435"/>
      <c r="L430" s="435"/>
      <c r="M430" s="435"/>
    </row>
    <row r="431" spans="1:13" x14ac:dyDescent="0.3">
      <c r="A431" s="464"/>
      <c r="B431" s="435"/>
      <c r="C431" s="453"/>
      <c r="D431" s="453"/>
      <c r="E431" s="435"/>
      <c r="G431" s="464"/>
      <c r="H431" s="464"/>
      <c r="I431" s="435"/>
      <c r="J431" s="435"/>
      <c r="K431" s="435"/>
      <c r="L431" s="435"/>
      <c r="M431" s="435"/>
    </row>
    <row r="432" spans="1:13" x14ac:dyDescent="0.3">
      <c r="A432" s="464"/>
      <c r="B432" s="435"/>
      <c r="C432" s="453"/>
      <c r="D432" s="453"/>
      <c r="E432" s="435"/>
      <c r="G432" s="464"/>
      <c r="H432" s="464"/>
      <c r="I432" s="435"/>
      <c r="J432" s="435"/>
      <c r="K432" s="435"/>
      <c r="L432" s="435"/>
      <c r="M432" s="435"/>
    </row>
    <row r="433" spans="1:13" x14ac:dyDescent="0.3">
      <c r="A433" s="464"/>
      <c r="B433" s="435"/>
      <c r="C433" s="453"/>
      <c r="D433" s="453"/>
      <c r="E433" s="435"/>
      <c r="G433" s="464"/>
      <c r="H433" s="464"/>
      <c r="I433" s="435"/>
      <c r="J433" s="435"/>
      <c r="K433" s="435"/>
      <c r="L433" s="435"/>
      <c r="M433" s="435"/>
    </row>
    <row r="434" spans="1:13" x14ac:dyDescent="0.3">
      <c r="A434" s="464"/>
      <c r="B434" s="435"/>
      <c r="C434" s="453"/>
      <c r="D434" s="453"/>
      <c r="E434" s="435"/>
      <c r="G434" s="464"/>
      <c r="H434" s="464"/>
      <c r="I434" s="435"/>
      <c r="J434" s="435"/>
      <c r="K434" s="435"/>
      <c r="L434" s="435"/>
      <c r="M434" s="435"/>
    </row>
    <row r="435" spans="1:13" x14ac:dyDescent="0.3">
      <c r="A435" s="464"/>
      <c r="B435" s="435"/>
      <c r="C435" s="453"/>
      <c r="D435" s="453"/>
      <c r="E435" s="435"/>
      <c r="G435" s="464"/>
      <c r="H435" s="464"/>
      <c r="I435" s="435"/>
      <c r="J435" s="435"/>
      <c r="K435" s="435"/>
      <c r="L435" s="435"/>
      <c r="M435" s="435"/>
    </row>
    <row r="436" spans="1:13" x14ac:dyDescent="0.3">
      <c r="A436" s="464"/>
      <c r="B436" s="435"/>
      <c r="C436" s="453"/>
      <c r="D436" s="453"/>
      <c r="E436" s="435"/>
      <c r="G436" s="464"/>
      <c r="H436" s="464"/>
      <c r="I436" s="435"/>
      <c r="J436" s="435"/>
      <c r="K436" s="435"/>
      <c r="L436" s="435"/>
      <c r="M436" s="435"/>
    </row>
    <row r="437" spans="1:13" x14ac:dyDescent="0.3">
      <c r="A437" s="464"/>
      <c r="B437" s="435"/>
      <c r="C437" s="453"/>
      <c r="D437" s="453"/>
      <c r="E437" s="435"/>
      <c r="G437" s="464"/>
      <c r="H437" s="464"/>
      <c r="I437" s="435"/>
      <c r="J437" s="435"/>
      <c r="K437" s="435"/>
      <c r="L437" s="435"/>
      <c r="M437" s="435"/>
    </row>
    <row r="438" spans="1:13" x14ac:dyDescent="0.3">
      <c r="A438" s="464"/>
      <c r="B438" s="435"/>
      <c r="C438" s="453"/>
      <c r="D438" s="453"/>
      <c r="E438" s="435"/>
      <c r="G438" s="464"/>
      <c r="H438" s="464"/>
      <c r="I438" s="435"/>
      <c r="J438" s="435"/>
      <c r="K438" s="435"/>
      <c r="L438" s="435"/>
      <c r="M438" s="435"/>
    </row>
    <row r="439" spans="1:13" x14ac:dyDescent="0.3">
      <c r="A439" s="464"/>
      <c r="B439" s="435"/>
      <c r="C439" s="453"/>
      <c r="D439" s="453"/>
      <c r="E439" s="435"/>
      <c r="G439" s="464"/>
      <c r="H439" s="464"/>
      <c r="I439" s="435"/>
      <c r="J439" s="435"/>
      <c r="K439" s="435"/>
      <c r="L439" s="435"/>
      <c r="M439" s="435"/>
    </row>
    <row r="440" spans="1:13" x14ac:dyDescent="0.3">
      <c r="A440" s="464"/>
      <c r="B440" s="435"/>
      <c r="C440" s="453"/>
      <c r="D440" s="453"/>
      <c r="E440" s="435"/>
      <c r="G440" s="464"/>
      <c r="H440" s="464"/>
      <c r="I440" s="435"/>
      <c r="J440" s="435"/>
      <c r="K440" s="435"/>
      <c r="L440" s="435"/>
      <c r="M440" s="435"/>
    </row>
    <row r="441" spans="1:13" x14ac:dyDescent="0.3">
      <c r="A441" s="464"/>
      <c r="B441" s="435"/>
      <c r="C441" s="453"/>
      <c r="D441" s="453"/>
      <c r="E441" s="435"/>
      <c r="G441" s="464"/>
      <c r="H441" s="464"/>
      <c r="I441" s="435"/>
      <c r="J441" s="435"/>
      <c r="K441" s="435"/>
      <c r="L441" s="435"/>
      <c r="M441" s="435"/>
    </row>
    <row r="442" spans="1:13" x14ac:dyDescent="0.3">
      <c r="A442" s="464"/>
      <c r="B442" s="435"/>
      <c r="C442" s="453"/>
      <c r="D442" s="453"/>
      <c r="E442" s="435"/>
      <c r="G442" s="464"/>
      <c r="H442" s="464"/>
      <c r="I442" s="435"/>
      <c r="J442" s="435"/>
      <c r="K442" s="435"/>
      <c r="L442" s="435"/>
      <c r="M442" s="435"/>
    </row>
    <row r="443" spans="1:13" x14ac:dyDescent="0.3">
      <c r="A443" s="464"/>
      <c r="B443" s="435"/>
      <c r="C443" s="453"/>
      <c r="D443" s="453"/>
      <c r="E443" s="435"/>
      <c r="G443" s="464"/>
      <c r="H443" s="464"/>
      <c r="I443" s="435"/>
      <c r="J443" s="435"/>
      <c r="K443" s="435"/>
      <c r="L443" s="435"/>
      <c r="M443" s="435"/>
    </row>
    <row r="444" spans="1:13" x14ac:dyDescent="0.3">
      <c r="A444" s="464"/>
      <c r="B444" s="435"/>
      <c r="C444" s="453"/>
      <c r="D444" s="453"/>
      <c r="E444" s="435"/>
    </row>
    <row r="445" spans="1:13" x14ac:dyDescent="0.3">
      <c r="A445" s="464"/>
      <c r="B445" s="435"/>
      <c r="C445" s="453"/>
      <c r="D445" s="453"/>
      <c r="E445" s="435"/>
    </row>
    <row r="446" spans="1:13" x14ac:dyDescent="0.3">
      <c r="A446" s="464"/>
      <c r="B446" s="435"/>
      <c r="C446" s="453"/>
      <c r="D446" s="453"/>
      <c r="E446" s="435"/>
    </row>
    <row r="447" spans="1:13" x14ac:dyDescent="0.3">
      <c r="A447" s="464"/>
      <c r="B447" s="435"/>
      <c r="C447" s="453"/>
      <c r="D447" s="453"/>
      <c r="E447" s="435"/>
    </row>
    <row r="448" spans="1:13" x14ac:dyDescent="0.3">
      <c r="A448" s="464"/>
      <c r="B448" s="435"/>
      <c r="C448" s="453"/>
      <c r="D448" s="453"/>
      <c r="E448" s="435"/>
    </row>
    <row r="449" spans="1:5" x14ac:dyDescent="0.3">
      <c r="A449" s="464"/>
      <c r="B449" s="435"/>
      <c r="C449" s="453"/>
      <c r="D449" s="453"/>
      <c r="E449" s="435"/>
    </row>
    <row r="450" spans="1:5" x14ac:dyDescent="0.3">
      <c r="A450" s="464"/>
      <c r="B450" s="435"/>
      <c r="C450" s="453"/>
      <c r="D450" s="453"/>
      <c r="E450" s="435"/>
    </row>
    <row r="451" spans="1:5" x14ac:dyDescent="0.3">
      <c r="A451" s="464"/>
      <c r="B451" s="435"/>
      <c r="C451" s="453"/>
      <c r="D451" s="453"/>
      <c r="E451" s="435"/>
    </row>
    <row r="452" spans="1:5" x14ac:dyDescent="0.3">
      <c r="A452" s="464"/>
      <c r="B452" s="435"/>
      <c r="C452" s="453"/>
      <c r="D452" s="453"/>
      <c r="E452" s="435"/>
    </row>
    <row r="453" spans="1:5" x14ac:dyDescent="0.3">
      <c r="A453" s="464"/>
      <c r="B453" s="435"/>
      <c r="C453" s="453"/>
      <c r="D453" s="453"/>
      <c r="E453" s="435"/>
    </row>
    <row r="454" spans="1:5" x14ac:dyDescent="0.3">
      <c r="A454" s="464"/>
      <c r="B454" s="435"/>
      <c r="C454" s="453"/>
      <c r="D454" s="453"/>
      <c r="E454" s="435"/>
    </row>
    <row r="455" spans="1:5" x14ac:dyDescent="0.3">
      <c r="A455" s="464"/>
      <c r="B455" s="435"/>
      <c r="C455" s="453"/>
      <c r="D455" s="453"/>
      <c r="E455" s="435"/>
    </row>
    <row r="456" spans="1:5" x14ac:dyDescent="0.3">
      <c r="A456" s="464"/>
      <c r="B456" s="435"/>
      <c r="C456" s="453"/>
      <c r="D456" s="453"/>
      <c r="E456" s="435"/>
    </row>
    <row r="457" spans="1:5" x14ac:dyDescent="0.3">
      <c r="A457" s="464"/>
      <c r="B457" s="435"/>
      <c r="C457" s="453"/>
      <c r="D457" s="453"/>
      <c r="E457" s="435"/>
    </row>
    <row r="458" spans="1:5" x14ac:dyDescent="0.3">
      <c r="A458" s="464"/>
      <c r="B458" s="435"/>
      <c r="C458" s="453"/>
      <c r="D458" s="453"/>
      <c r="E458" s="435"/>
    </row>
    <row r="459" spans="1:5" x14ac:dyDescent="0.3">
      <c r="A459" s="464"/>
      <c r="B459" s="435"/>
      <c r="C459" s="453"/>
      <c r="D459" s="453"/>
      <c r="E459" s="435"/>
    </row>
    <row r="460" spans="1:5" x14ac:dyDescent="0.3">
      <c r="A460" s="464"/>
      <c r="B460" s="435"/>
      <c r="C460" s="453"/>
      <c r="D460" s="453"/>
      <c r="E460" s="435"/>
    </row>
    <row r="461" spans="1:5" x14ac:dyDescent="0.3">
      <c r="A461" s="464"/>
      <c r="B461" s="435"/>
      <c r="C461" s="453"/>
      <c r="D461" s="453"/>
      <c r="E461" s="435"/>
    </row>
    <row r="462" spans="1:5" x14ac:dyDescent="0.3">
      <c r="A462" s="464"/>
      <c r="B462" s="435"/>
      <c r="C462" s="453"/>
      <c r="D462" s="453"/>
      <c r="E462" s="435"/>
    </row>
    <row r="463" spans="1:5" x14ac:dyDescent="0.3">
      <c r="A463" s="464"/>
      <c r="B463" s="435"/>
      <c r="C463" s="453"/>
      <c r="D463" s="453"/>
      <c r="E463" s="435"/>
    </row>
    <row r="464" spans="1:5" x14ac:dyDescent="0.3">
      <c r="A464" s="464"/>
      <c r="B464" s="435"/>
      <c r="C464" s="453"/>
      <c r="D464" s="453"/>
      <c r="E464" s="435"/>
    </row>
    <row r="465" spans="1:5" x14ac:dyDescent="0.3">
      <c r="A465" s="464"/>
      <c r="B465" s="435"/>
      <c r="C465" s="453"/>
      <c r="D465" s="453"/>
      <c r="E465" s="435"/>
    </row>
    <row r="466" spans="1:5" x14ac:dyDescent="0.3">
      <c r="A466" s="464"/>
      <c r="B466" s="435"/>
      <c r="C466" s="453"/>
      <c r="D466" s="453"/>
      <c r="E466" s="435"/>
    </row>
    <row r="467" spans="1:5" x14ac:dyDescent="0.3">
      <c r="A467" s="464"/>
      <c r="B467" s="435"/>
      <c r="C467" s="453"/>
      <c r="D467" s="453"/>
      <c r="E467" s="435"/>
    </row>
    <row r="468" spans="1:5" x14ac:dyDescent="0.3">
      <c r="A468" s="464"/>
      <c r="B468" s="435"/>
      <c r="C468" s="453"/>
      <c r="D468" s="453"/>
      <c r="E468" s="435"/>
    </row>
    <row r="469" spans="1:5" x14ac:dyDescent="0.3">
      <c r="A469" s="464"/>
      <c r="B469" s="435"/>
      <c r="C469" s="453"/>
      <c r="D469" s="453"/>
      <c r="E469" s="435"/>
    </row>
    <row r="470" spans="1:5" x14ac:dyDescent="0.3">
      <c r="A470" s="464"/>
      <c r="B470" s="435"/>
      <c r="C470" s="453"/>
      <c r="D470" s="453"/>
      <c r="E470" s="435"/>
    </row>
    <row r="471" spans="1:5" x14ac:dyDescent="0.3">
      <c r="A471" s="464"/>
      <c r="B471" s="435"/>
      <c r="C471" s="453"/>
      <c r="D471" s="453"/>
      <c r="E471" s="435"/>
    </row>
    <row r="472" spans="1:5" x14ac:dyDescent="0.3">
      <c r="A472" s="464"/>
      <c r="B472" s="435"/>
      <c r="C472" s="453"/>
      <c r="D472" s="453"/>
      <c r="E472" s="435"/>
    </row>
    <row r="473" spans="1:5" x14ac:dyDescent="0.3">
      <c r="A473" s="464"/>
      <c r="B473" s="435"/>
      <c r="C473" s="453"/>
      <c r="D473" s="453"/>
      <c r="E473" s="435"/>
    </row>
    <row r="474" spans="1:5" x14ac:dyDescent="0.3">
      <c r="A474" s="464"/>
      <c r="B474" s="435"/>
      <c r="C474" s="453"/>
      <c r="D474" s="453"/>
      <c r="E474" s="435"/>
    </row>
    <row r="475" spans="1:5" x14ac:dyDescent="0.3">
      <c r="A475" s="464"/>
      <c r="B475" s="435"/>
      <c r="C475" s="453"/>
      <c r="D475" s="453"/>
      <c r="E475" s="435"/>
    </row>
    <row r="476" spans="1:5" x14ac:dyDescent="0.3">
      <c r="A476" s="464"/>
      <c r="B476" s="435"/>
      <c r="C476" s="453"/>
      <c r="D476" s="453"/>
      <c r="E476" s="435"/>
    </row>
    <row r="477" spans="1:5" x14ac:dyDescent="0.3">
      <c r="A477" s="464"/>
      <c r="B477" s="435"/>
      <c r="C477" s="453"/>
      <c r="D477" s="453"/>
      <c r="E477" s="435"/>
    </row>
    <row r="478" spans="1:5" x14ac:dyDescent="0.3">
      <c r="A478" s="464"/>
      <c r="B478" s="435"/>
      <c r="C478" s="453"/>
      <c r="D478" s="453"/>
      <c r="E478" s="435"/>
    </row>
    <row r="479" spans="1:5" x14ac:dyDescent="0.3">
      <c r="A479" s="464"/>
      <c r="B479" s="435"/>
      <c r="C479" s="453"/>
      <c r="D479" s="453"/>
      <c r="E479" s="435"/>
    </row>
    <row r="480" spans="1:5" x14ac:dyDescent="0.3">
      <c r="A480" s="464"/>
      <c r="B480" s="435"/>
      <c r="C480" s="453"/>
      <c r="D480" s="453"/>
      <c r="E480" s="435"/>
    </row>
    <row r="481" spans="1:5" x14ac:dyDescent="0.3">
      <c r="A481" s="464"/>
      <c r="B481" s="435"/>
      <c r="C481" s="453"/>
      <c r="D481" s="453"/>
      <c r="E481" s="435"/>
    </row>
    <row r="482" spans="1:5" x14ac:dyDescent="0.3">
      <c r="A482" s="464"/>
      <c r="B482" s="435"/>
      <c r="C482" s="453"/>
      <c r="D482" s="453"/>
      <c r="E482" s="435"/>
    </row>
    <row r="483" spans="1:5" x14ac:dyDescent="0.3">
      <c r="A483" s="464"/>
      <c r="B483" s="435"/>
      <c r="C483" s="453"/>
      <c r="D483" s="453"/>
      <c r="E483" s="435"/>
    </row>
    <row r="484" spans="1:5" x14ac:dyDescent="0.3">
      <c r="A484" s="464"/>
      <c r="B484" s="435"/>
      <c r="C484" s="453"/>
      <c r="D484" s="453"/>
      <c r="E484" s="435"/>
    </row>
    <row r="485" spans="1:5" x14ac:dyDescent="0.3">
      <c r="A485" s="464"/>
      <c r="B485" s="435"/>
      <c r="C485" s="453"/>
      <c r="D485" s="453"/>
      <c r="E485" s="435"/>
    </row>
    <row r="486" spans="1:5" x14ac:dyDescent="0.3">
      <c r="A486" s="464"/>
      <c r="B486" s="435"/>
      <c r="C486" s="453"/>
      <c r="D486" s="453"/>
      <c r="E486" s="435"/>
    </row>
    <row r="487" spans="1:5" x14ac:dyDescent="0.3">
      <c r="A487" s="464"/>
      <c r="B487" s="435"/>
      <c r="C487" s="453"/>
      <c r="D487" s="453"/>
      <c r="E487" s="435"/>
    </row>
    <row r="488" spans="1:5" x14ac:dyDescent="0.3">
      <c r="A488" s="464"/>
      <c r="B488" s="435"/>
      <c r="C488" s="453"/>
      <c r="D488" s="453"/>
      <c r="E488" s="435"/>
    </row>
    <row r="489" spans="1:5" x14ac:dyDescent="0.3">
      <c r="A489" s="464"/>
      <c r="B489" s="435"/>
      <c r="C489" s="453"/>
      <c r="D489" s="453"/>
      <c r="E489" s="435"/>
    </row>
    <row r="490" spans="1:5" x14ac:dyDescent="0.3">
      <c r="A490" s="464"/>
      <c r="B490" s="435"/>
      <c r="C490" s="453"/>
      <c r="D490" s="453"/>
      <c r="E490" s="435"/>
    </row>
    <row r="491" spans="1:5" x14ac:dyDescent="0.3">
      <c r="A491" s="464"/>
      <c r="B491" s="435"/>
      <c r="C491" s="453"/>
      <c r="D491" s="453"/>
      <c r="E491" s="435"/>
    </row>
    <row r="492" spans="1:5" x14ac:dyDescent="0.3">
      <c r="A492" s="464"/>
      <c r="B492" s="435"/>
      <c r="C492" s="453"/>
      <c r="D492" s="453"/>
      <c r="E492" s="435"/>
    </row>
    <row r="493" spans="1:5" x14ac:dyDescent="0.3">
      <c r="A493" s="464"/>
      <c r="B493" s="435"/>
      <c r="C493" s="453"/>
      <c r="D493" s="453"/>
      <c r="E493" s="435"/>
    </row>
    <row r="494" spans="1:5" x14ac:dyDescent="0.3">
      <c r="A494" s="465"/>
      <c r="B494" s="435"/>
      <c r="C494" s="453"/>
      <c r="D494" s="453"/>
      <c r="E494" s="435"/>
    </row>
    <row r="495" spans="1:5" x14ac:dyDescent="0.3">
      <c r="A495" s="465"/>
      <c r="B495" s="435"/>
      <c r="C495" s="453"/>
      <c r="D495" s="453"/>
      <c r="E495" s="435"/>
    </row>
    <row r="496" spans="1:5" x14ac:dyDescent="0.3">
      <c r="A496" s="465"/>
      <c r="B496" s="435"/>
      <c r="C496" s="453"/>
      <c r="D496" s="453"/>
      <c r="E496" s="435"/>
    </row>
    <row r="497" spans="1:5" x14ac:dyDescent="0.3">
      <c r="A497" s="465"/>
      <c r="B497" s="435"/>
      <c r="C497" s="453"/>
      <c r="D497" s="453"/>
      <c r="E497" s="435"/>
    </row>
    <row r="498" spans="1:5" x14ac:dyDescent="0.3">
      <c r="A498" s="465"/>
      <c r="B498" s="435"/>
      <c r="C498" s="453"/>
      <c r="D498" s="453"/>
      <c r="E498" s="435"/>
    </row>
    <row r="499" spans="1:5" x14ac:dyDescent="0.3">
      <c r="A499" s="465"/>
      <c r="B499" s="435"/>
      <c r="C499" s="453"/>
      <c r="D499" s="453"/>
      <c r="E499" s="435"/>
    </row>
    <row r="500" spans="1:5" x14ac:dyDescent="0.3">
      <c r="A500" s="465"/>
      <c r="B500" s="435"/>
      <c r="C500" s="453"/>
      <c r="D500" s="453"/>
      <c r="E500" s="435"/>
    </row>
    <row r="501" spans="1:5" x14ac:dyDescent="0.3">
      <c r="A501" s="465"/>
      <c r="B501" s="435"/>
      <c r="C501" s="453"/>
      <c r="D501" s="453"/>
      <c r="E501" s="435"/>
    </row>
    <row r="502" spans="1:5" x14ac:dyDescent="0.3">
      <c r="A502" s="465"/>
      <c r="B502" s="435"/>
      <c r="C502" s="453"/>
      <c r="D502" s="453"/>
      <c r="E502" s="435"/>
    </row>
    <row r="503" spans="1:5" x14ac:dyDescent="0.3">
      <c r="A503" s="465"/>
      <c r="B503" s="435"/>
      <c r="C503" s="453"/>
      <c r="D503" s="453"/>
      <c r="E503" s="435"/>
    </row>
    <row r="504" spans="1:5" x14ac:dyDescent="0.3">
      <c r="A504" s="465"/>
      <c r="B504" s="435"/>
      <c r="C504" s="453"/>
      <c r="D504" s="453"/>
      <c r="E504" s="435"/>
    </row>
    <row r="505" spans="1:5" x14ac:dyDescent="0.3">
      <c r="A505" s="465"/>
      <c r="B505" s="435"/>
      <c r="C505" s="453"/>
      <c r="D505" s="453"/>
      <c r="E505" s="435"/>
    </row>
    <row r="506" spans="1:5" x14ac:dyDescent="0.3">
      <c r="A506" s="465"/>
      <c r="B506" s="435"/>
      <c r="C506" s="453"/>
      <c r="D506" s="453"/>
      <c r="E506" s="435"/>
    </row>
    <row r="507" spans="1:5" x14ac:dyDescent="0.3">
      <c r="A507" s="465"/>
      <c r="B507" s="435"/>
      <c r="C507" s="453"/>
      <c r="D507" s="453"/>
      <c r="E507" s="435"/>
    </row>
    <row r="508" spans="1:5" x14ac:dyDescent="0.3">
      <c r="A508" s="465"/>
      <c r="B508" s="435"/>
      <c r="C508" s="453"/>
      <c r="D508" s="453"/>
      <c r="E508" s="435"/>
    </row>
    <row r="509" spans="1:5" x14ac:dyDescent="0.3">
      <c r="A509" s="465"/>
      <c r="B509" s="435"/>
      <c r="C509" s="453"/>
      <c r="D509" s="453"/>
      <c r="E509" s="435"/>
    </row>
    <row r="510" spans="1:5" x14ac:dyDescent="0.3">
      <c r="A510" s="465"/>
      <c r="B510" s="435"/>
      <c r="C510" s="453"/>
      <c r="D510" s="453"/>
      <c r="E510" s="435"/>
    </row>
    <row r="511" spans="1:5" x14ac:dyDescent="0.3">
      <c r="A511" s="465"/>
      <c r="B511" s="435"/>
      <c r="C511" s="453"/>
      <c r="D511" s="453"/>
      <c r="E511" s="435"/>
    </row>
    <row r="512" spans="1:5" x14ac:dyDescent="0.3">
      <c r="A512" s="465"/>
      <c r="B512" s="435"/>
      <c r="C512" s="453"/>
      <c r="D512" s="453"/>
      <c r="E512" s="435"/>
    </row>
    <row r="513" spans="1:5" x14ac:dyDescent="0.3">
      <c r="A513" s="465"/>
      <c r="B513" s="435"/>
      <c r="C513" s="453"/>
      <c r="D513" s="453"/>
      <c r="E513" s="435"/>
    </row>
    <row r="514" spans="1:5" x14ac:dyDescent="0.3">
      <c r="A514" s="465"/>
      <c r="B514" s="435"/>
      <c r="C514" s="453"/>
      <c r="D514" s="453"/>
      <c r="E514" s="435"/>
    </row>
    <row r="515" spans="1:5" x14ac:dyDescent="0.3">
      <c r="A515" s="465"/>
      <c r="B515" s="435"/>
      <c r="C515" s="453"/>
      <c r="D515" s="453"/>
      <c r="E515" s="435"/>
    </row>
    <row r="516" spans="1:5" x14ac:dyDescent="0.3">
      <c r="A516" s="465"/>
      <c r="B516" s="435"/>
      <c r="C516" s="453"/>
      <c r="D516" s="453"/>
      <c r="E516" s="435"/>
    </row>
    <row r="517" spans="1:5" x14ac:dyDescent="0.3">
      <c r="A517" s="465"/>
      <c r="B517" s="435"/>
      <c r="C517" s="453"/>
      <c r="D517" s="453"/>
      <c r="E517" s="435"/>
    </row>
    <row r="518" spans="1:5" x14ac:dyDescent="0.3">
      <c r="A518" s="465"/>
      <c r="B518" s="435"/>
      <c r="C518" s="453"/>
      <c r="D518" s="453"/>
      <c r="E518" s="435"/>
    </row>
    <row r="519" spans="1:5" x14ac:dyDescent="0.3">
      <c r="A519" s="465"/>
      <c r="B519" s="435"/>
      <c r="C519" s="453"/>
      <c r="D519" s="453"/>
      <c r="E519" s="435"/>
    </row>
    <row r="520" spans="1:5" x14ac:dyDescent="0.3">
      <c r="A520" s="465"/>
      <c r="B520" s="435"/>
      <c r="C520" s="453"/>
      <c r="D520" s="453"/>
      <c r="E520" s="435"/>
    </row>
    <row r="521" spans="1:5" x14ac:dyDescent="0.3">
      <c r="A521" s="465"/>
      <c r="B521" s="435"/>
      <c r="C521" s="453"/>
      <c r="D521" s="453"/>
      <c r="E521" s="435"/>
    </row>
    <row r="522" spans="1:5" x14ac:dyDescent="0.3">
      <c r="A522" s="465"/>
      <c r="B522" s="435"/>
      <c r="C522" s="453"/>
      <c r="D522" s="453"/>
      <c r="E522" s="435"/>
    </row>
    <row r="523" spans="1:5" x14ac:dyDescent="0.3">
      <c r="A523" s="465"/>
      <c r="B523" s="435"/>
      <c r="C523" s="453"/>
      <c r="D523" s="453"/>
      <c r="E523" s="435"/>
    </row>
    <row r="524" spans="1:5" x14ac:dyDescent="0.3">
      <c r="A524" s="465"/>
      <c r="B524" s="435"/>
      <c r="C524" s="453"/>
      <c r="D524" s="453"/>
      <c r="E524" s="435"/>
    </row>
    <row r="525" spans="1:5" x14ac:dyDescent="0.3">
      <c r="A525" s="465"/>
      <c r="B525" s="435"/>
      <c r="C525" s="453"/>
      <c r="D525" s="453"/>
      <c r="E525" s="435"/>
    </row>
    <row r="526" spans="1:5" x14ac:dyDescent="0.3">
      <c r="A526" s="465"/>
      <c r="B526" s="435"/>
      <c r="C526" s="453"/>
      <c r="D526" s="453"/>
      <c r="E526" s="435"/>
    </row>
    <row r="527" spans="1:5" x14ac:dyDescent="0.3">
      <c r="A527" s="465"/>
      <c r="B527" s="435"/>
      <c r="C527" s="453"/>
      <c r="D527" s="453"/>
      <c r="E527" s="435"/>
    </row>
    <row r="528" spans="1:5" x14ac:dyDescent="0.3">
      <c r="A528" s="465"/>
      <c r="B528" s="435"/>
      <c r="C528" s="453"/>
      <c r="D528" s="453"/>
      <c r="E528" s="435"/>
    </row>
    <row r="529" spans="1:5" x14ac:dyDescent="0.3">
      <c r="A529" s="465"/>
      <c r="B529" s="435"/>
      <c r="C529" s="453"/>
      <c r="D529" s="453"/>
      <c r="E529" s="435"/>
    </row>
    <row r="530" spans="1:5" x14ac:dyDescent="0.3">
      <c r="A530" s="465"/>
      <c r="B530" s="435"/>
      <c r="C530" s="453"/>
      <c r="D530" s="453"/>
      <c r="E530" s="435"/>
    </row>
    <row r="531" spans="1:5" x14ac:dyDescent="0.3">
      <c r="A531" s="465"/>
      <c r="B531" s="435"/>
      <c r="C531" s="453"/>
      <c r="D531" s="453"/>
      <c r="E531" s="435"/>
    </row>
    <row r="532" spans="1:5" x14ac:dyDescent="0.3">
      <c r="A532" s="465"/>
      <c r="B532" s="435"/>
      <c r="C532" s="453"/>
      <c r="D532" s="453"/>
      <c r="E532" s="435"/>
    </row>
    <row r="533" spans="1:5" x14ac:dyDescent="0.3">
      <c r="A533" s="465"/>
      <c r="B533" s="435"/>
      <c r="C533" s="453"/>
      <c r="D533" s="453"/>
      <c r="E533" s="435"/>
    </row>
    <row r="534" spans="1:5" x14ac:dyDescent="0.3">
      <c r="A534" s="465"/>
      <c r="B534" s="435"/>
      <c r="C534" s="453"/>
      <c r="D534" s="453"/>
      <c r="E534" s="435"/>
    </row>
    <row r="535" spans="1:5" x14ac:dyDescent="0.3">
      <c r="A535" s="465"/>
      <c r="B535" s="435"/>
      <c r="C535" s="453"/>
      <c r="D535" s="453"/>
      <c r="E535" s="435"/>
    </row>
    <row r="536" spans="1:5" x14ac:dyDescent="0.3">
      <c r="A536" s="465"/>
      <c r="B536" s="435"/>
      <c r="C536" s="453"/>
      <c r="D536" s="453"/>
      <c r="E536" s="435"/>
    </row>
    <row r="537" spans="1:5" x14ac:dyDescent="0.3">
      <c r="A537" s="465"/>
      <c r="B537" s="435"/>
      <c r="C537" s="453"/>
      <c r="D537" s="453"/>
      <c r="E537" s="435"/>
    </row>
    <row r="538" spans="1:5" x14ac:dyDescent="0.3">
      <c r="A538" s="465"/>
      <c r="B538" s="435"/>
      <c r="C538" s="453"/>
      <c r="D538" s="453"/>
      <c r="E538" s="435"/>
    </row>
    <row r="539" spans="1:5" x14ac:dyDescent="0.3">
      <c r="A539" s="465"/>
      <c r="B539" s="435"/>
      <c r="C539" s="453"/>
      <c r="D539" s="453"/>
      <c r="E539" s="435"/>
    </row>
    <row r="540" spans="1:5" x14ac:dyDescent="0.3">
      <c r="A540" s="465"/>
      <c r="B540" s="435"/>
      <c r="C540" s="453"/>
      <c r="D540" s="453"/>
      <c r="E540" s="435"/>
    </row>
    <row r="541" spans="1:5" x14ac:dyDescent="0.3">
      <c r="A541" s="465"/>
      <c r="B541" s="435"/>
      <c r="C541" s="453"/>
      <c r="D541" s="453"/>
      <c r="E541" s="435"/>
    </row>
    <row r="542" spans="1:5" x14ac:dyDescent="0.3">
      <c r="A542" s="465"/>
      <c r="B542" s="435"/>
      <c r="C542" s="453"/>
      <c r="D542" s="453"/>
      <c r="E542" s="435"/>
    </row>
    <row r="543" spans="1:5" x14ac:dyDescent="0.3">
      <c r="A543" s="465"/>
      <c r="B543" s="435"/>
      <c r="C543" s="453"/>
      <c r="D543" s="453"/>
      <c r="E543" s="435"/>
    </row>
    <row r="544" spans="1:5" x14ac:dyDescent="0.3">
      <c r="A544" s="465"/>
      <c r="B544" s="435"/>
      <c r="C544" s="453"/>
      <c r="D544" s="453"/>
      <c r="E544" s="435"/>
    </row>
    <row r="545" spans="1:5" x14ac:dyDescent="0.3">
      <c r="A545" s="465"/>
      <c r="B545" s="435"/>
      <c r="C545" s="453"/>
      <c r="D545" s="453"/>
      <c r="E545" s="435"/>
    </row>
    <row r="546" spans="1:5" x14ac:dyDescent="0.3">
      <c r="A546" s="465"/>
      <c r="B546" s="435"/>
      <c r="C546" s="453"/>
      <c r="D546" s="453"/>
      <c r="E546" s="435"/>
    </row>
    <row r="547" spans="1:5" x14ac:dyDescent="0.3">
      <c r="A547" s="465"/>
      <c r="B547" s="435"/>
      <c r="C547" s="453"/>
      <c r="D547" s="453"/>
      <c r="E547" s="435"/>
    </row>
    <row r="548" spans="1:5" x14ac:dyDescent="0.3">
      <c r="A548" s="465"/>
      <c r="B548" s="435"/>
      <c r="C548" s="453"/>
      <c r="D548" s="453"/>
      <c r="E548" s="435"/>
    </row>
    <row r="549" spans="1:5" x14ac:dyDescent="0.3">
      <c r="A549" s="465"/>
      <c r="B549" s="435"/>
      <c r="C549" s="453"/>
      <c r="D549" s="453"/>
      <c r="E549" s="435"/>
    </row>
    <row r="550" spans="1:5" x14ac:dyDescent="0.3">
      <c r="A550" s="465"/>
      <c r="B550" s="435"/>
      <c r="C550" s="453"/>
      <c r="D550" s="453"/>
      <c r="E550" s="435"/>
    </row>
    <row r="551" spans="1:5" x14ac:dyDescent="0.3">
      <c r="A551" s="465"/>
      <c r="B551" s="435"/>
      <c r="C551" s="453"/>
      <c r="D551" s="453"/>
      <c r="E551" s="435"/>
    </row>
    <row r="552" spans="1:5" x14ac:dyDescent="0.3">
      <c r="A552" s="465"/>
      <c r="B552" s="435"/>
      <c r="C552" s="453"/>
      <c r="D552" s="453"/>
      <c r="E552" s="435"/>
    </row>
    <row r="553" spans="1:5" x14ac:dyDescent="0.3">
      <c r="A553" s="465"/>
      <c r="B553" s="435"/>
      <c r="C553" s="453"/>
      <c r="D553" s="453"/>
      <c r="E553" s="435"/>
    </row>
    <row r="554" spans="1:5" x14ac:dyDescent="0.3">
      <c r="A554" s="465"/>
      <c r="B554" s="435"/>
      <c r="C554" s="453"/>
      <c r="D554" s="453"/>
      <c r="E554" s="435"/>
    </row>
    <row r="555" spans="1:5" x14ac:dyDescent="0.3">
      <c r="A555" s="465"/>
      <c r="B555" s="435"/>
      <c r="C555" s="453"/>
      <c r="D555" s="453"/>
      <c r="E555" s="435"/>
    </row>
    <row r="556" spans="1:5" x14ac:dyDescent="0.3">
      <c r="A556" s="465"/>
      <c r="B556" s="435"/>
      <c r="C556" s="453"/>
      <c r="D556" s="453"/>
      <c r="E556" s="435"/>
    </row>
    <row r="557" spans="1:5" x14ac:dyDescent="0.3">
      <c r="A557" s="465"/>
      <c r="B557" s="435"/>
      <c r="C557" s="453"/>
      <c r="D557" s="453"/>
      <c r="E557" s="435"/>
    </row>
    <row r="558" spans="1:5" x14ac:dyDescent="0.3">
      <c r="A558" s="465"/>
      <c r="B558" s="435"/>
      <c r="C558" s="453"/>
      <c r="D558" s="453"/>
      <c r="E558" s="435"/>
    </row>
    <row r="559" spans="1:5" x14ac:dyDescent="0.3">
      <c r="A559" s="465"/>
      <c r="B559" s="435"/>
      <c r="C559" s="453"/>
      <c r="D559" s="453"/>
      <c r="E559" s="435"/>
    </row>
    <row r="560" spans="1:5" x14ac:dyDescent="0.3">
      <c r="A560" s="465"/>
      <c r="B560" s="435"/>
      <c r="C560" s="453"/>
      <c r="D560" s="453"/>
      <c r="E560" s="435"/>
    </row>
    <row r="561" spans="1:5" x14ac:dyDescent="0.3">
      <c r="A561" s="465"/>
      <c r="B561" s="435"/>
      <c r="C561" s="453"/>
      <c r="D561" s="453"/>
      <c r="E561" s="435"/>
    </row>
    <row r="562" spans="1:5" x14ac:dyDescent="0.3">
      <c r="A562" s="465"/>
      <c r="B562" s="435"/>
      <c r="C562" s="453"/>
      <c r="D562" s="453"/>
      <c r="E562" s="435"/>
    </row>
    <row r="563" spans="1:5" x14ac:dyDescent="0.3">
      <c r="A563" s="465"/>
      <c r="B563" s="435"/>
      <c r="C563" s="453"/>
      <c r="D563" s="453"/>
      <c r="E563" s="435"/>
    </row>
    <row r="564" spans="1:5" x14ac:dyDescent="0.3">
      <c r="A564" s="465"/>
      <c r="B564" s="435"/>
      <c r="C564" s="453"/>
      <c r="D564" s="453"/>
      <c r="E564" s="435"/>
    </row>
    <row r="565" spans="1:5" x14ac:dyDescent="0.3">
      <c r="A565" s="465"/>
      <c r="B565" s="435"/>
      <c r="C565" s="453"/>
      <c r="D565" s="453"/>
      <c r="E565" s="435"/>
    </row>
    <row r="566" spans="1:5" x14ac:dyDescent="0.3">
      <c r="A566" s="465"/>
      <c r="B566" s="435"/>
      <c r="C566" s="453"/>
      <c r="D566" s="453"/>
      <c r="E566" s="435"/>
    </row>
    <row r="567" spans="1:5" x14ac:dyDescent="0.3">
      <c r="A567" s="465"/>
      <c r="B567" s="435"/>
      <c r="C567" s="453"/>
      <c r="D567" s="453"/>
      <c r="E567" s="435"/>
    </row>
    <row r="568" spans="1:5" x14ac:dyDescent="0.3">
      <c r="A568" s="465"/>
      <c r="B568" s="435"/>
      <c r="C568" s="453"/>
      <c r="D568" s="453"/>
      <c r="E568" s="435"/>
    </row>
    <row r="569" spans="1:5" x14ac:dyDescent="0.3">
      <c r="A569" s="465"/>
      <c r="B569" s="435"/>
      <c r="C569" s="453"/>
      <c r="D569" s="453"/>
      <c r="E569" s="435"/>
    </row>
    <row r="570" spans="1:5" x14ac:dyDescent="0.3">
      <c r="A570" s="465"/>
      <c r="B570" s="435"/>
      <c r="C570" s="453"/>
      <c r="D570" s="453"/>
      <c r="E570" s="435"/>
    </row>
    <row r="571" spans="1:5" x14ac:dyDescent="0.3">
      <c r="A571" s="465"/>
      <c r="B571" s="435"/>
      <c r="C571" s="453"/>
      <c r="D571" s="453"/>
      <c r="E571" s="435"/>
    </row>
    <row r="572" spans="1:5" x14ac:dyDescent="0.3">
      <c r="A572" s="465"/>
      <c r="B572" s="435"/>
      <c r="C572" s="453"/>
      <c r="D572" s="453"/>
      <c r="E572" s="435"/>
    </row>
    <row r="573" spans="1:5" x14ac:dyDescent="0.3">
      <c r="A573" s="465"/>
      <c r="B573" s="435"/>
      <c r="C573" s="453"/>
      <c r="D573" s="453"/>
      <c r="E573" s="435"/>
    </row>
    <row r="574" spans="1:5" x14ac:dyDescent="0.3">
      <c r="A574" s="465"/>
      <c r="B574" s="435"/>
      <c r="C574" s="453"/>
      <c r="D574" s="453"/>
      <c r="E574" s="435"/>
    </row>
    <row r="575" spans="1:5" x14ac:dyDescent="0.3">
      <c r="A575" s="465"/>
      <c r="B575" s="435"/>
      <c r="C575" s="453"/>
      <c r="D575" s="453"/>
      <c r="E575" s="435"/>
    </row>
    <row r="576" spans="1:5" x14ac:dyDescent="0.3">
      <c r="A576" s="465"/>
      <c r="B576" s="435"/>
      <c r="C576" s="453"/>
      <c r="D576" s="453"/>
      <c r="E576" s="435"/>
    </row>
    <row r="577" spans="1:5" x14ac:dyDescent="0.3">
      <c r="A577" s="465"/>
      <c r="B577" s="435"/>
      <c r="C577" s="453"/>
      <c r="D577" s="453"/>
      <c r="E577" s="435"/>
    </row>
    <row r="578" spans="1:5" x14ac:dyDescent="0.3">
      <c r="A578" s="465"/>
      <c r="B578" s="435"/>
      <c r="C578" s="453"/>
      <c r="D578" s="453"/>
      <c r="E578" s="435"/>
    </row>
    <row r="579" spans="1:5" x14ac:dyDescent="0.3">
      <c r="A579" s="465"/>
      <c r="B579" s="435"/>
      <c r="C579" s="453"/>
      <c r="D579" s="453"/>
      <c r="E579" s="435"/>
    </row>
    <row r="580" spans="1:5" x14ac:dyDescent="0.3">
      <c r="A580" s="465"/>
      <c r="B580" s="435"/>
      <c r="C580" s="453"/>
      <c r="D580" s="453"/>
      <c r="E580" s="435"/>
    </row>
    <row r="581" spans="1:5" x14ac:dyDescent="0.3">
      <c r="A581" s="465"/>
      <c r="B581" s="435"/>
      <c r="C581" s="453"/>
      <c r="D581" s="453"/>
      <c r="E581" s="435"/>
    </row>
    <row r="582" spans="1:5" x14ac:dyDescent="0.3">
      <c r="A582" s="465"/>
      <c r="B582" s="435"/>
      <c r="C582" s="453"/>
      <c r="D582" s="453"/>
      <c r="E582" s="435"/>
    </row>
    <row r="583" spans="1:5" x14ac:dyDescent="0.3">
      <c r="A583" s="465"/>
      <c r="B583" s="435"/>
      <c r="C583" s="453"/>
      <c r="D583" s="453"/>
      <c r="E583" s="435"/>
    </row>
    <row r="584" spans="1:5" x14ac:dyDescent="0.3">
      <c r="A584" s="465"/>
      <c r="B584" s="435"/>
      <c r="C584" s="453"/>
      <c r="D584" s="453"/>
      <c r="E584" s="435"/>
    </row>
    <row r="585" spans="1:5" x14ac:dyDescent="0.3">
      <c r="A585" s="465"/>
      <c r="B585" s="435"/>
      <c r="C585" s="453"/>
      <c r="D585" s="453"/>
      <c r="E585" s="435"/>
    </row>
    <row r="586" spans="1:5" x14ac:dyDescent="0.3">
      <c r="A586" s="465"/>
      <c r="B586" s="435"/>
      <c r="C586" s="453"/>
      <c r="D586" s="453"/>
      <c r="E586" s="435"/>
    </row>
    <row r="587" spans="1:5" x14ac:dyDescent="0.3">
      <c r="A587" s="465"/>
      <c r="B587" s="435"/>
      <c r="C587" s="453"/>
      <c r="D587" s="453"/>
      <c r="E587" s="435"/>
    </row>
    <row r="588" spans="1:5" x14ac:dyDescent="0.3">
      <c r="A588" s="465"/>
      <c r="B588" s="435"/>
      <c r="C588" s="453"/>
      <c r="D588" s="453"/>
      <c r="E588" s="435"/>
    </row>
    <row r="589" spans="1:5" x14ac:dyDescent="0.3">
      <c r="A589" s="465"/>
      <c r="B589" s="435"/>
      <c r="C589" s="453"/>
      <c r="D589" s="453"/>
      <c r="E589" s="435"/>
    </row>
    <row r="590" spans="1:5" x14ac:dyDescent="0.3">
      <c r="A590" s="465"/>
      <c r="B590" s="435"/>
      <c r="C590" s="453"/>
      <c r="D590" s="453"/>
      <c r="E590" s="435"/>
    </row>
    <row r="591" spans="1:5" x14ac:dyDescent="0.3">
      <c r="A591" s="465"/>
      <c r="B591" s="435"/>
      <c r="C591" s="453"/>
      <c r="D591" s="453"/>
      <c r="E591" s="435"/>
    </row>
    <row r="592" spans="1:5" x14ac:dyDescent="0.3">
      <c r="A592" s="465"/>
      <c r="B592" s="435"/>
      <c r="C592" s="453"/>
      <c r="D592" s="453"/>
      <c r="E592" s="435"/>
    </row>
    <row r="593" spans="1:5" x14ac:dyDescent="0.3">
      <c r="A593" s="465"/>
      <c r="B593" s="435"/>
      <c r="C593" s="453"/>
      <c r="D593" s="453"/>
      <c r="E593" s="435"/>
    </row>
    <row r="594" spans="1:5" x14ac:dyDescent="0.3">
      <c r="A594" s="465"/>
      <c r="B594" s="435"/>
      <c r="C594" s="453"/>
      <c r="D594" s="453"/>
      <c r="E594" s="435"/>
    </row>
    <row r="595" spans="1:5" x14ac:dyDescent="0.3">
      <c r="A595" s="465"/>
      <c r="B595" s="435"/>
      <c r="C595" s="453"/>
      <c r="D595" s="453"/>
      <c r="E595" s="435"/>
    </row>
    <row r="596" spans="1:5" x14ac:dyDescent="0.3">
      <c r="A596" s="465"/>
      <c r="B596" s="435"/>
      <c r="C596" s="453"/>
      <c r="D596" s="453"/>
      <c r="E596" s="435"/>
    </row>
    <row r="597" spans="1:5" x14ac:dyDescent="0.3">
      <c r="A597" s="465"/>
      <c r="B597" s="435"/>
      <c r="C597" s="453"/>
      <c r="D597" s="453"/>
      <c r="E597" s="435"/>
    </row>
    <row r="598" spans="1:5" x14ac:dyDescent="0.3">
      <c r="A598" s="465"/>
      <c r="B598" s="435"/>
      <c r="C598" s="453"/>
      <c r="D598" s="453"/>
      <c r="E598" s="435"/>
    </row>
    <row r="599" spans="1:5" x14ac:dyDescent="0.3">
      <c r="A599" s="465"/>
      <c r="B599" s="435"/>
      <c r="C599" s="453"/>
      <c r="D599" s="453"/>
      <c r="E599" s="435"/>
    </row>
    <row r="600" spans="1:5" x14ac:dyDescent="0.3">
      <c r="A600" s="465"/>
      <c r="B600" s="435"/>
      <c r="C600" s="453"/>
      <c r="D600" s="453"/>
      <c r="E600" s="435"/>
    </row>
    <row r="601" spans="1:5" x14ac:dyDescent="0.3">
      <c r="A601" s="465"/>
      <c r="B601" s="435"/>
      <c r="C601" s="453"/>
      <c r="D601" s="453"/>
      <c r="E601" s="435"/>
    </row>
    <row r="602" spans="1:5" x14ac:dyDescent="0.3">
      <c r="A602" s="465"/>
      <c r="B602" s="435"/>
      <c r="C602" s="453"/>
      <c r="D602" s="453"/>
      <c r="E602" s="435"/>
    </row>
    <row r="603" spans="1:5" x14ac:dyDescent="0.3">
      <c r="A603" s="465"/>
      <c r="B603" s="435"/>
      <c r="C603" s="453"/>
      <c r="D603" s="453"/>
      <c r="E603" s="435"/>
    </row>
    <row r="604" spans="1:5" x14ac:dyDescent="0.3">
      <c r="A604" s="465"/>
      <c r="B604" s="435"/>
      <c r="C604" s="453"/>
      <c r="D604" s="453"/>
      <c r="E604" s="435"/>
    </row>
    <row r="605" spans="1:5" x14ac:dyDescent="0.3">
      <c r="A605" s="465"/>
      <c r="B605" s="435"/>
      <c r="C605" s="453"/>
      <c r="D605" s="453"/>
      <c r="E605" s="435"/>
    </row>
    <row r="606" spans="1:5" x14ac:dyDescent="0.3">
      <c r="A606" s="465"/>
      <c r="B606" s="435"/>
      <c r="C606" s="453"/>
      <c r="D606" s="453"/>
      <c r="E606" s="435"/>
    </row>
    <row r="607" spans="1:5" x14ac:dyDescent="0.3">
      <c r="A607" s="465"/>
      <c r="B607" s="435"/>
      <c r="C607" s="453"/>
      <c r="D607" s="453"/>
      <c r="E607" s="435"/>
    </row>
    <row r="608" spans="1:5" x14ac:dyDescent="0.3">
      <c r="A608" s="465"/>
      <c r="B608" s="435"/>
      <c r="C608" s="453"/>
      <c r="D608" s="453"/>
      <c r="E608" s="435"/>
    </row>
    <row r="609" spans="1:5" x14ac:dyDescent="0.3">
      <c r="A609" s="465"/>
      <c r="B609" s="435"/>
      <c r="C609" s="453"/>
      <c r="D609" s="453"/>
      <c r="E609" s="435"/>
    </row>
    <row r="610" spans="1:5" x14ac:dyDescent="0.3">
      <c r="A610" s="465"/>
      <c r="B610" s="435"/>
      <c r="C610" s="453"/>
      <c r="D610" s="453"/>
      <c r="E610" s="435"/>
    </row>
    <row r="611" spans="1:5" x14ac:dyDescent="0.3">
      <c r="A611" s="465"/>
      <c r="B611" s="435"/>
      <c r="C611" s="453"/>
      <c r="D611" s="453"/>
      <c r="E611" s="435"/>
    </row>
    <row r="612" spans="1:5" x14ac:dyDescent="0.3">
      <c r="A612" s="465"/>
      <c r="B612" s="435"/>
      <c r="C612" s="453"/>
      <c r="D612" s="453"/>
      <c r="E612" s="435"/>
    </row>
    <row r="613" spans="1:5" x14ac:dyDescent="0.3">
      <c r="A613" s="465"/>
      <c r="B613" s="435"/>
      <c r="C613" s="453"/>
      <c r="D613" s="453"/>
      <c r="E613" s="435"/>
    </row>
    <row r="614" spans="1:5" x14ac:dyDescent="0.3">
      <c r="A614" s="465"/>
      <c r="B614" s="435"/>
      <c r="C614" s="453"/>
      <c r="D614" s="453"/>
      <c r="E614" s="435"/>
    </row>
    <row r="615" spans="1:5" x14ac:dyDescent="0.3">
      <c r="A615" s="465"/>
      <c r="B615" s="435"/>
      <c r="C615" s="453"/>
      <c r="D615" s="453"/>
      <c r="E615" s="435"/>
    </row>
    <row r="616" spans="1:5" x14ac:dyDescent="0.3">
      <c r="A616" s="465"/>
      <c r="B616" s="435"/>
      <c r="C616" s="453"/>
      <c r="D616" s="453"/>
      <c r="E616" s="435"/>
    </row>
    <row r="617" spans="1:5" x14ac:dyDescent="0.3">
      <c r="A617" s="465"/>
      <c r="B617" s="435"/>
      <c r="C617" s="453"/>
      <c r="D617" s="453"/>
      <c r="E617" s="435"/>
    </row>
    <row r="618" spans="1:5" x14ac:dyDescent="0.3">
      <c r="A618" s="465"/>
      <c r="B618" s="435"/>
      <c r="C618" s="453"/>
      <c r="D618" s="453"/>
      <c r="E618" s="435"/>
    </row>
    <row r="619" spans="1:5" x14ac:dyDescent="0.3">
      <c r="A619" s="465"/>
      <c r="B619" s="435"/>
      <c r="C619" s="453"/>
      <c r="D619" s="453"/>
      <c r="E619" s="435"/>
    </row>
    <row r="620" spans="1:5" x14ac:dyDescent="0.3">
      <c r="A620" s="465"/>
      <c r="B620" s="435"/>
      <c r="C620" s="453"/>
      <c r="D620" s="453"/>
      <c r="E620" s="435"/>
    </row>
    <row r="621" spans="1:5" x14ac:dyDescent="0.3">
      <c r="A621" s="465"/>
      <c r="B621" s="435"/>
      <c r="C621" s="453"/>
      <c r="D621" s="453"/>
      <c r="E621" s="435"/>
    </row>
    <row r="622" spans="1:5" x14ac:dyDescent="0.3">
      <c r="A622" s="465"/>
      <c r="B622" s="435"/>
      <c r="C622" s="453"/>
      <c r="D622" s="453"/>
      <c r="E622" s="435"/>
    </row>
    <row r="623" spans="1:5" x14ac:dyDescent="0.3">
      <c r="A623" s="465"/>
      <c r="B623" s="435"/>
      <c r="C623" s="453"/>
      <c r="D623" s="453"/>
      <c r="E623" s="435"/>
    </row>
    <row r="624" spans="1:5" x14ac:dyDescent="0.3">
      <c r="A624" s="465"/>
      <c r="B624" s="435"/>
      <c r="C624" s="453"/>
      <c r="D624" s="453"/>
      <c r="E624" s="435"/>
    </row>
    <row r="625" spans="1:5" x14ac:dyDescent="0.3">
      <c r="A625" s="465"/>
      <c r="B625" s="435"/>
      <c r="C625" s="453"/>
      <c r="D625" s="453"/>
      <c r="E625" s="435"/>
    </row>
    <row r="626" spans="1:5" x14ac:dyDescent="0.3">
      <c r="A626" s="465"/>
      <c r="B626" s="435"/>
      <c r="C626" s="453"/>
      <c r="D626" s="453"/>
      <c r="E626" s="435"/>
    </row>
    <row r="627" spans="1:5" x14ac:dyDescent="0.3">
      <c r="A627" s="465"/>
      <c r="B627" s="435"/>
      <c r="C627" s="453"/>
      <c r="D627" s="453"/>
      <c r="E627" s="435"/>
    </row>
    <row r="628" spans="1:5" x14ac:dyDescent="0.3">
      <c r="A628" s="465"/>
      <c r="B628" s="435"/>
      <c r="C628" s="453"/>
      <c r="D628" s="453"/>
      <c r="E628" s="435"/>
    </row>
    <row r="629" spans="1:5" x14ac:dyDescent="0.3">
      <c r="A629" s="465"/>
      <c r="B629" s="435"/>
      <c r="C629" s="453"/>
      <c r="D629" s="453"/>
      <c r="E629" s="435"/>
    </row>
    <row r="630" spans="1:5" x14ac:dyDescent="0.3">
      <c r="A630" s="465"/>
      <c r="B630" s="435"/>
      <c r="C630" s="453"/>
      <c r="D630" s="453"/>
      <c r="E630" s="435"/>
    </row>
    <row r="631" spans="1:5" x14ac:dyDescent="0.3">
      <c r="A631" s="465"/>
      <c r="B631" s="435"/>
      <c r="C631" s="453"/>
      <c r="D631" s="453"/>
      <c r="E631" s="435"/>
    </row>
    <row r="632" spans="1:5" x14ac:dyDescent="0.3">
      <c r="A632" s="465"/>
      <c r="B632" s="435"/>
      <c r="C632" s="453"/>
      <c r="D632" s="453"/>
      <c r="E632" s="435"/>
    </row>
    <row r="633" spans="1:5" x14ac:dyDescent="0.3">
      <c r="A633" s="465"/>
      <c r="B633" s="435"/>
      <c r="C633" s="453"/>
      <c r="D633" s="453"/>
      <c r="E633" s="435"/>
    </row>
    <row r="634" spans="1:5" x14ac:dyDescent="0.3">
      <c r="A634" s="465"/>
      <c r="B634" s="435"/>
      <c r="C634" s="453"/>
      <c r="D634" s="453"/>
      <c r="E634" s="435"/>
    </row>
    <row r="635" spans="1:5" x14ac:dyDescent="0.3">
      <c r="A635" s="465"/>
      <c r="B635" s="435"/>
      <c r="C635" s="453"/>
      <c r="D635" s="453"/>
      <c r="E635" s="435"/>
    </row>
    <row r="636" spans="1:5" x14ac:dyDescent="0.3">
      <c r="A636" s="465"/>
      <c r="B636" s="435"/>
      <c r="C636" s="453"/>
      <c r="D636" s="453"/>
      <c r="E636" s="435"/>
    </row>
    <row r="637" spans="1:5" x14ac:dyDescent="0.3">
      <c r="A637" s="465"/>
      <c r="B637" s="435"/>
      <c r="C637" s="453"/>
      <c r="D637" s="453"/>
      <c r="E637" s="435"/>
    </row>
    <row r="638" spans="1:5" x14ac:dyDescent="0.3">
      <c r="A638" s="465"/>
      <c r="B638" s="435"/>
      <c r="C638" s="453"/>
      <c r="D638" s="453"/>
      <c r="E638" s="435"/>
    </row>
    <row r="639" spans="1:5" x14ac:dyDescent="0.3">
      <c r="A639" s="465"/>
      <c r="B639" s="435"/>
      <c r="C639" s="453"/>
      <c r="D639" s="453"/>
      <c r="E639" s="435"/>
    </row>
    <row r="640" spans="1:5" x14ac:dyDescent="0.3">
      <c r="A640" s="465"/>
      <c r="B640" s="435"/>
      <c r="C640" s="453"/>
      <c r="D640" s="453"/>
      <c r="E640" s="435"/>
    </row>
    <row r="641" spans="1:5" x14ac:dyDescent="0.3">
      <c r="A641" s="465"/>
      <c r="B641" s="435"/>
      <c r="C641" s="453"/>
      <c r="D641" s="453"/>
      <c r="E641" s="435"/>
    </row>
    <row r="642" spans="1:5" x14ac:dyDescent="0.3">
      <c r="A642" s="465"/>
      <c r="B642" s="435"/>
      <c r="C642" s="453"/>
      <c r="D642" s="453"/>
      <c r="E642" s="435"/>
    </row>
    <row r="643" spans="1:5" x14ac:dyDescent="0.3">
      <c r="A643" s="465"/>
      <c r="B643" s="435"/>
      <c r="C643" s="453"/>
      <c r="D643" s="453"/>
      <c r="E643" s="435"/>
    </row>
    <row r="644" spans="1:5" x14ac:dyDescent="0.3">
      <c r="A644" s="465"/>
      <c r="B644" s="435"/>
      <c r="C644" s="453"/>
      <c r="D644" s="453"/>
      <c r="E644" s="435"/>
    </row>
    <row r="645" spans="1:5" x14ac:dyDescent="0.3">
      <c r="A645" s="465"/>
      <c r="B645" s="435"/>
      <c r="C645" s="453"/>
      <c r="D645" s="453"/>
      <c r="E645" s="435"/>
    </row>
    <row r="646" spans="1:5" x14ac:dyDescent="0.3">
      <c r="A646" s="465"/>
      <c r="B646" s="435"/>
      <c r="C646" s="453"/>
      <c r="D646" s="453"/>
      <c r="E646" s="435"/>
    </row>
    <row r="647" spans="1:5" x14ac:dyDescent="0.3">
      <c r="A647" s="465"/>
      <c r="B647" s="435"/>
      <c r="C647" s="453"/>
      <c r="D647" s="453"/>
      <c r="E647" s="435"/>
    </row>
    <row r="648" spans="1:5" x14ac:dyDescent="0.3">
      <c r="A648" s="465"/>
      <c r="B648" s="435"/>
      <c r="C648" s="453"/>
      <c r="D648" s="453"/>
      <c r="E648" s="435"/>
    </row>
    <row r="649" spans="1:5" x14ac:dyDescent="0.3">
      <c r="A649" s="465"/>
      <c r="B649" s="435"/>
      <c r="C649" s="453"/>
      <c r="D649" s="453"/>
      <c r="E649" s="435"/>
    </row>
    <row r="650" spans="1:5" x14ac:dyDescent="0.3">
      <c r="A650" s="465"/>
      <c r="B650" s="435"/>
      <c r="C650" s="453"/>
      <c r="D650" s="453"/>
      <c r="E650" s="435"/>
    </row>
    <row r="651" spans="1:5" x14ac:dyDescent="0.3">
      <c r="A651" s="465"/>
      <c r="B651" s="435"/>
      <c r="C651" s="453"/>
      <c r="D651" s="453"/>
      <c r="E651" s="435"/>
    </row>
    <row r="652" spans="1:5" x14ac:dyDescent="0.3">
      <c r="A652" s="465"/>
      <c r="B652" s="435"/>
      <c r="C652" s="453"/>
      <c r="D652" s="453"/>
      <c r="E652" s="435"/>
    </row>
    <row r="653" spans="1:5" x14ac:dyDescent="0.3">
      <c r="A653" s="465"/>
      <c r="B653" s="435"/>
      <c r="C653" s="453"/>
      <c r="D653" s="453"/>
      <c r="E653" s="435"/>
    </row>
    <row r="654" spans="1:5" x14ac:dyDescent="0.3">
      <c r="A654" s="465"/>
      <c r="B654" s="435"/>
      <c r="C654" s="453"/>
      <c r="D654" s="453"/>
      <c r="E654" s="435"/>
    </row>
    <row r="655" spans="1:5" x14ac:dyDescent="0.3">
      <c r="A655" s="465"/>
      <c r="B655" s="435"/>
      <c r="C655" s="453"/>
      <c r="D655" s="453"/>
      <c r="E655" s="435"/>
    </row>
    <row r="656" spans="1:5" x14ac:dyDescent="0.3">
      <c r="A656" s="465"/>
      <c r="B656" s="435"/>
      <c r="C656" s="453"/>
      <c r="D656" s="453"/>
      <c r="E656" s="435"/>
    </row>
    <row r="657" spans="1:5" x14ac:dyDescent="0.3">
      <c r="A657" s="465"/>
      <c r="B657" s="435"/>
      <c r="C657" s="453"/>
      <c r="D657" s="453"/>
      <c r="E657" s="435"/>
    </row>
    <row r="658" spans="1:5" x14ac:dyDescent="0.3">
      <c r="A658" s="465"/>
      <c r="B658" s="435"/>
      <c r="C658" s="453"/>
      <c r="D658" s="453"/>
      <c r="E658" s="435"/>
    </row>
    <row r="659" spans="1:5" x14ac:dyDescent="0.3">
      <c r="A659" s="465"/>
      <c r="B659" s="435"/>
      <c r="C659" s="453"/>
      <c r="D659" s="453"/>
      <c r="E659" s="435"/>
    </row>
    <row r="660" spans="1:5" x14ac:dyDescent="0.3">
      <c r="A660" s="465"/>
      <c r="B660" s="435"/>
      <c r="C660" s="453"/>
      <c r="D660" s="453"/>
      <c r="E660" s="435"/>
    </row>
    <row r="661" spans="1:5" x14ac:dyDescent="0.3">
      <c r="A661" s="465"/>
      <c r="B661" s="435"/>
      <c r="C661" s="453"/>
      <c r="D661" s="453"/>
      <c r="E661" s="435"/>
    </row>
    <row r="662" spans="1:5" x14ac:dyDescent="0.3">
      <c r="A662" s="465"/>
      <c r="B662" s="435"/>
      <c r="C662" s="453"/>
      <c r="D662" s="453"/>
      <c r="E662" s="435"/>
    </row>
    <row r="663" spans="1:5" x14ac:dyDescent="0.3">
      <c r="A663" s="465"/>
      <c r="B663" s="435"/>
      <c r="C663" s="453"/>
      <c r="D663" s="453"/>
      <c r="E663" s="435"/>
    </row>
    <row r="664" spans="1:5" x14ac:dyDescent="0.3">
      <c r="A664" s="465"/>
      <c r="B664" s="435"/>
      <c r="C664" s="453"/>
      <c r="D664" s="453"/>
      <c r="E664" s="435"/>
    </row>
    <row r="665" spans="1:5" x14ac:dyDescent="0.3">
      <c r="A665" s="465"/>
      <c r="B665" s="435"/>
      <c r="C665" s="453"/>
      <c r="D665" s="453"/>
      <c r="E665" s="435"/>
    </row>
    <row r="666" spans="1:5" x14ac:dyDescent="0.3">
      <c r="A666" s="465"/>
      <c r="B666" s="435"/>
      <c r="C666" s="453"/>
      <c r="D666" s="453"/>
      <c r="E666" s="435"/>
    </row>
    <row r="667" spans="1:5" x14ac:dyDescent="0.3">
      <c r="A667" s="465"/>
      <c r="B667" s="435"/>
      <c r="C667" s="453"/>
      <c r="D667" s="453"/>
      <c r="E667" s="435"/>
    </row>
    <row r="668" spans="1:5" x14ac:dyDescent="0.3">
      <c r="A668" s="465"/>
      <c r="B668" s="435"/>
      <c r="C668" s="453"/>
      <c r="D668" s="453"/>
      <c r="E668" s="435"/>
    </row>
    <row r="669" spans="1:5" x14ac:dyDescent="0.3">
      <c r="A669" s="465"/>
      <c r="B669" s="435"/>
      <c r="C669" s="453"/>
      <c r="D669" s="453"/>
      <c r="E669" s="435"/>
    </row>
    <row r="670" spans="1:5" x14ac:dyDescent="0.3">
      <c r="A670" s="465"/>
      <c r="B670" s="435"/>
      <c r="C670" s="453"/>
      <c r="D670" s="453"/>
      <c r="E670" s="435"/>
    </row>
    <row r="671" spans="1:5" x14ac:dyDescent="0.3">
      <c r="A671" s="465"/>
      <c r="B671" s="435"/>
      <c r="C671" s="453"/>
      <c r="D671" s="453"/>
      <c r="E671" s="435"/>
    </row>
    <row r="672" spans="1:5" x14ac:dyDescent="0.3">
      <c r="A672" s="465"/>
      <c r="B672" s="435"/>
      <c r="C672" s="453"/>
      <c r="D672" s="453"/>
      <c r="E672" s="435"/>
    </row>
    <row r="673" spans="1:5" x14ac:dyDescent="0.3">
      <c r="A673" s="465"/>
      <c r="B673" s="435"/>
      <c r="C673" s="453"/>
      <c r="D673" s="453"/>
      <c r="E673" s="435"/>
    </row>
    <row r="674" spans="1:5" x14ac:dyDescent="0.3">
      <c r="A674" s="465"/>
      <c r="B674" s="435"/>
      <c r="C674" s="453"/>
      <c r="D674" s="453"/>
      <c r="E674" s="435"/>
    </row>
    <row r="675" spans="1:5" x14ac:dyDescent="0.3">
      <c r="A675" s="465"/>
      <c r="B675" s="435"/>
      <c r="C675" s="453"/>
      <c r="D675" s="453"/>
      <c r="E675" s="435"/>
    </row>
    <row r="676" spans="1:5" x14ac:dyDescent="0.3">
      <c r="A676" s="465"/>
      <c r="B676" s="435"/>
      <c r="C676" s="453"/>
      <c r="D676" s="453"/>
      <c r="E676" s="435"/>
    </row>
    <row r="677" spans="1:5" x14ac:dyDescent="0.3">
      <c r="A677" s="465"/>
      <c r="B677" s="435"/>
      <c r="C677" s="453"/>
      <c r="D677" s="453"/>
      <c r="E677" s="435"/>
    </row>
    <row r="678" spans="1:5" x14ac:dyDescent="0.3">
      <c r="A678" s="465"/>
      <c r="B678" s="435"/>
      <c r="C678" s="453"/>
      <c r="D678" s="453"/>
      <c r="E678" s="435"/>
    </row>
    <row r="679" spans="1:5" x14ac:dyDescent="0.3">
      <c r="A679" s="465"/>
      <c r="B679" s="435"/>
      <c r="C679" s="453"/>
      <c r="D679" s="453"/>
      <c r="E679" s="435"/>
    </row>
    <row r="680" spans="1:5" x14ac:dyDescent="0.3">
      <c r="A680" s="465"/>
      <c r="B680" s="435"/>
      <c r="C680" s="453"/>
      <c r="D680" s="453"/>
      <c r="E680" s="435"/>
    </row>
    <row r="681" spans="1:5" x14ac:dyDescent="0.3">
      <c r="A681" s="465"/>
      <c r="B681" s="435"/>
      <c r="C681" s="453"/>
      <c r="D681" s="453"/>
      <c r="E681" s="435"/>
    </row>
    <row r="682" spans="1:5" x14ac:dyDescent="0.3">
      <c r="A682" s="465"/>
      <c r="B682" s="435"/>
      <c r="C682" s="453"/>
      <c r="D682" s="453"/>
      <c r="E682" s="435"/>
    </row>
    <row r="683" spans="1:5" x14ac:dyDescent="0.3">
      <c r="A683" s="465"/>
      <c r="B683" s="435"/>
      <c r="C683" s="453"/>
      <c r="D683" s="453"/>
      <c r="E683" s="435"/>
    </row>
    <row r="684" spans="1:5" x14ac:dyDescent="0.3">
      <c r="A684" s="465"/>
      <c r="B684" s="435"/>
      <c r="C684" s="453"/>
      <c r="D684" s="453"/>
      <c r="E684" s="435"/>
    </row>
    <row r="685" spans="1:5" x14ac:dyDescent="0.3">
      <c r="A685" s="465"/>
      <c r="B685" s="435"/>
      <c r="C685" s="453"/>
      <c r="D685" s="453"/>
      <c r="E685" s="435"/>
    </row>
    <row r="686" spans="1:5" x14ac:dyDescent="0.3">
      <c r="A686" s="465"/>
      <c r="B686" s="435"/>
      <c r="C686" s="453"/>
      <c r="D686" s="453"/>
      <c r="E686" s="435"/>
    </row>
    <row r="687" spans="1:5" x14ac:dyDescent="0.3">
      <c r="A687" s="465"/>
      <c r="B687" s="435"/>
      <c r="C687" s="453"/>
      <c r="D687" s="453"/>
      <c r="E687" s="435"/>
    </row>
    <row r="688" spans="1:5" x14ac:dyDescent="0.3">
      <c r="A688" s="465"/>
      <c r="B688" s="435"/>
      <c r="C688" s="453"/>
      <c r="D688" s="453"/>
      <c r="E688" s="435"/>
    </row>
    <row r="689" spans="1:5" x14ac:dyDescent="0.3">
      <c r="A689" s="465"/>
      <c r="B689" s="435"/>
      <c r="C689" s="453"/>
      <c r="D689" s="453"/>
      <c r="E689" s="435"/>
    </row>
    <row r="690" spans="1:5" x14ac:dyDescent="0.3">
      <c r="A690" s="465"/>
      <c r="B690" s="435"/>
      <c r="C690" s="453"/>
      <c r="D690" s="453"/>
      <c r="E690" s="435"/>
    </row>
    <row r="691" spans="1:5" x14ac:dyDescent="0.3">
      <c r="A691" s="465"/>
      <c r="B691" s="435"/>
      <c r="C691" s="453"/>
      <c r="D691" s="453"/>
      <c r="E691" s="435"/>
    </row>
    <row r="692" spans="1:5" x14ac:dyDescent="0.3">
      <c r="A692" s="465"/>
      <c r="B692" s="435"/>
      <c r="C692" s="453"/>
      <c r="D692" s="453"/>
      <c r="E692" s="435"/>
    </row>
    <row r="693" spans="1:5" x14ac:dyDescent="0.3">
      <c r="A693" s="465"/>
      <c r="B693" s="435"/>
      <c r="C693" s="453"/>
      <c r="D693" s="453"/>
      <c r="E693" s="435"/>
    </row>
    <row r="694" spans="1:5" x14ac:dyDescent="0.3">
      <c r="A694" s="465"/>
      <c r="B694" s="435"/>
      <c r="C694" s="453"/>
      <c r="D694" s="453"/>
      <c r="E694" s="435"/>
    </row>
    <row r="695" spans="1:5" x14ac:dyDescent="0.3">
      <c r="A695" s="465"/>
      <c r="B695" s="435"/>
      <c r="C695" s="453"/>
      <c r="D695" s="453"/>
      <c r="E695" s="435"/>
    </row>
    <row r="696" spans="1:5" x14ac:dyDescent="0.3">
      <c r="A696" s="465"/>
      <c r="B696" s="435"/>
      <c r="C696" s="453"/>
      <c r="D696" s="453"/>
      <c r="E696" s="435"/>
    </row>
    <row r="697" spans="1:5" x14ac:dyDescent="0.3">
      <c r="A697" s="465"/>
      <c r="B697" s="435"/>
      <c r="C697" s="453"/>
      <c r="D697" s="453"/>
      <c r="E697" s="435"/>
    </row>
    <row r="698" spans="1:5" x14ac:dyDescent="0.3">
      <c r="A698" s="465"/>
      <c r="B698" s="435"/>
      <c r="C698" s="453"/>
      <c r="D698" s="453"/>
      <c r="E698" s="435"/>
    </row>
    <row r="699" spans="1:5" x14ac:dyDescent="0.3">
      <c r="A699" s="465"/>
      <c r="B699" s="435"/>
      <c r="C699" s="453"/>
      <c r="D699" s="453"/>
      <c r="E699" s="435"/>
    </row>
    <row r="700" spans="1:5" x14ac:dyDescent="0.3">
      <c r="A700" s="465"/>
      <c r="B700" s="435"/>
      <c r="C700" s="453"/>
      <c r="D700" s="453"/>
      <c r="E700" s="435"/>
    </row>
    <row r="701" spans="1:5" x14ac:dyDescent="0.3">
      <c r="A701" s="465"/>
      <c r="B701" s="435"/>
      <c r="C701" s="453"/>
      <c r="D701" s="453"/>
      <c r="E701" s="435"/>
    </row>
    <row r="702" spans="1:5" x14ac:dyDescent="0.3">
      <c r="A702" s="465"/>
      <c r="B702" s="435"/>
      <c r="C702" s="453"/>
      <c r="D702" s="453"/>
      <c r="E702" s="435"/>
    </row>
    <row r="703" spans="1:5" x14ac:dyDescent="0.3">
      <c r="A703" s="465"/>
      <c r="B703" s="435"/>
      <c r="C703" s="453"/>
      <c r="D703" s="453"/>
      <c r="E703" s="435"/>
    </row>
    <row r="704" spans="1:5" x14ac:dyDescent="0.3">
      <c r="A704" s="465"/>
      <c r="B704" s="435"/>
      <c r="C704" s="453"/>
      <c r="D704" s="453"/>
      <c r="E704" s="435"/>
    </row>
    <row r="705" spans="1:5" x14ac:dyDescent="0.3">
      <c r="A705" s="465"/>
      <c r="B705" s="435"/>
      <c r="C705" s="453"/>
      <c r="D705" s="453"/>
      <c r="E705" s="435"/>
    </row>
    <row r="706" spans="1:5" x14ac:dyDescent="0.3">
      <c r="A706" s="465"/>
      <c r="B706" s="435"/>
      <c r="C706" s="453"/>
      <c r="D706" s="453"/>
      <c r="E706" s="435"/>
    </row>
    <row r="707" spans="1:5" x14ac:dyDescent="0.3">
      <c r="A707" s="465"/>
      <c r="B707" s="435"/>
      <c r="C707" s="453"/>
      <c r="D707" s="453"/>
      <c r="E707" s="435"/>
    </row>
    <row r="708" spans="1:5" x14ac:dyDescent="0.3">
      <c r="A708" s="465"/>
      <c r="B708" s="435"/>
      <c r="C708" s="453"/>
      <c r="D708" s="453"/>
      <c r="E708" s="435"/>
    </row>
    <row r="709" spans="1:5" x14ac:dyDescent="0.3">
      <c r="A709" s="465"/>
      <c r="B709" s="435"/>
      <c r="C709" s="453"/>
      <c r="D709" s="453"/>
      <c r="E709" s="435"/>
    </row>
    <row r="710" spans="1:5" x14ac:dyDescent="0.3">
      <c r="A710" s="465"/>
      <c r="B710" s="435"/>
      <c r="C710" s="453"/>
      <c r="D710" s="453"/>
      <c r="E710" s="435"/>
    </row>
    <row r="711" spans="1:5" x14ac:dyDescent="0.3">
      <c r="A711" s="465"/>
      <c r="B711" s="435"/>
      <c r="C711" s="453"/>
      <c r="D711" s="453"/>
      <c r="E711" s="435"/>
    </row>
    <row r="712" spans="1:5" x14ac:dyDescent="0.3">
      <c r="A712" s="465"/>
      <c r="B712" s="435"/>
      <c r="C712" s="453"/>
      <c r="D712" s="453"/>
      <c r="E712" s="435"/>
    </row>
    <row r="713" spans="1:5" x14ac:dyDescent="0.3">
      <c r="A713" s="465"/>
      <c r="B713" s="435"/>
      <c r="C713" s="453"/>
      <c r="D713" s="453"/>
      <c r="E713" s="435"/>
    </row>
    <row r="714" spans="1:5" x14ac:dyDescent="0.3">
      <c r="A714" s="465"/>
      <c r="B714" s="435"/>
      <c r="C714" s="453"/>
      <c r="D714" s="453"/>
      <c r="E714" s="435"/>
    </row>
    <row r="715" spans="1:5" x14ac:dyDescent="0.3">
      <c r="A715" s="465"/>
      <c r="B715" s="435"/>
      <c r="C715" s="453"/>
      <c r="D715" s="453"/>
      <c r="E715" s="435"/>
    </row>
    <row r="716" spans="1:5" x14ac:dyDescent="0.3">
      <c r="A716" s="465"/>
      <c r="B716" s="435"/>
      <c r="C716" s="453"/>
      <c r="D716" s="453"/>
      <c r="E716" s="435"/>
    </row>
    <row r="717" spans="1:5" x14ac:dyDescent="0.3">
      <c r="A717" s="465"/>
      <c r="B717" s="435"/>
      <c r="C717" s="453"/>
      <c r="D717" s="453"/>
      <c r="E717" s="435"/>
    </row>
    <row r="718" spans="1:5" x14ac:dyDescent="0.3">
      <c r="A718" s="465"/>
      <c r="B718" s="435"/>
      <c r="C718" s="453"/>
      <c r="D718" s="453"/>
      <c r="E718" s="435"/>
    </row>
    <row r="719" spans="1:5" x14ac:dyDescent="0.3">
      <c r="A719" s="465"/>
      <c r="B719" s="435"/>
      <c r="C719" s="453"/>
      <c r="D719" s="453"/>
      <c r="E719" s="435"/>
    </row>
    <row r="720" spans="1:5" x14ac:dyDescent="0.3">
      <c r="A720" s="465"/>
      <c r="B720" s="435"/>
      <c r="C720" s="453"/>
      <c r="D720" s="453"/>
      <c r="E720" s="435"/>
    </row>
    <row r="721" spans="1:5" x14ac:dyDescent="0.3">
      <c r="A721" s="465"/>
      <c r="B721" s="435"/>
      <c r="C721" s="453"/>
      <c r="D721" s="453"/>
      <c r="E721" s="435"/>
    </row>
    <row r="722" spans="1:5" x14ac:dyDescent="0.3">
      <c r="A722" s="465"/>
      <c r="B722" s="435"/>
      <c r="C722" s="453"/>
      <c r="D722" s="453"/>
      <c r="E722" s="435"/>
    </row>
    <row r="723" spans="1:5" x14ac:dyDescent="0.3">
      <c r="A723" s="465"/>
      <c r="B723" s="435"/>
      <c r="C723" s="453"/>
      <c r="D723" s="453"/>
      <c r="E723" s="435"/>
    </row>
    <row r="724" spans="1:5" x14ac:dyDescent="0.3">
      <c r="A724" s="465"/>
      <c r="B724" s="435"/>
      <c r="C724" s="453"/>
      <c r="D724" s="453"/>
      <c r="E724" s="435"/>
    </row>
    <row r="725" spans="1:5" x14ac:dyDescent="0.3">
      <c r="A725" s="465"/>
      <c r="B725" s="435"/>
      <c r="C725" s="453"/>
      <c r="D725" s="453"/>
      <c r="E725" s="435"/>
    </row>
    <row r="726" spans="1:5" x14ac:dyDescent="0.3">
      <c r="A726" s="465"/>
      <c r="B726" s="435"/>
      <c r="C726" s="453"/>
      <c r="D726" s="453"/>
      <c r="E726" s="435"/>
    </row>
    <row r="727" spans="1:5" x14ac:dyDescent="0.3">
      <c r="A727" s="465"/>
      <c r="B727" s="435"/>
      <c r="C727" s="453"/>
      <c r="D727" s="453"/>
      <c r="E727" s="435"/>
    </row>
    <row r="728" spans="1:5" x14ac:dyDescent="0.3">
      <c r="A728" s="465"/>
      <c r="B728" s="435"/>
      <c r="C728" s="453"/>
      <c r="D728" s="453"/>
      <c r="E728" s="435"/>
    </row>
    <row r="729" spans="1:5" x14ac:dyDescent="0.3">
      <c r="A729" s="465"/>
      <c r="B729" s="435"/>
      <c r="C729" s="453"/>
      <c r="D729" s="453"/>
      <c r="E729" s="435"/>
    </row>
    <row r="730" spans="1:5" x14ac:dyDescent="0.3">
      <c r="A730" s="465"/>
      <c r="B730" s="435"/>
      <c r="C730" s="453"/>
      <c r="D730" s="453"/>
      <c r="E730" s="435"/>
    </row>
    <row r="731" spans="1:5" x14ac:dyDescent="0.3">
      <c r="A731" s="465"/>
      <c r="B731" s="435"/>
      <c r="C731" s="453"/>
      <c r="D731" s="453"/>
      <c r="E731" s="435"/>
    </row>
    <row r="732" spans="1:5" x14ac:dyDescent="0.3">
      <c r="A732" s="465"/>
      <c r="B732" s="435"/>
      <c r="C732" s="453"/>
      <c r="D732" s="453"/>
      <c r="E732" s="435"/>
    </row>
    <row r="733" spans="1:5" x14ac:dyDescent="0.3">
      <c r="A733" s="465"/>
      <c r="B733" s="435"/>
      <c r="C733" s="453"/>
      <c r="D733" s="453"/>
      <c r="E733" s="435"/>
    </row>
    <row r="734" spans="1:5" x14ac:dyDescent="0.3">
      <c r="A734" s="465"/>
      <c r="B734" s="435"/>
      <c r="C734" s="453"/>
      <c r="D734" s="453"/>
      <c r="E734" s="435"/>
    </row>
    <row r="735" spans="1:5" x14ac:dyDescent="0.3">
      <c r="A735" s="465"/>
      <c r="B735" s="435"/>
      <c r="C735" s="453"/>
      <c r="D735" s="453"/>
      <c r="E735" s="435"/>
    </row>
    <row r="736" spans="1:5" x14ac:dyDescent="0.3">
      <c r="A736" s="465"/>
      <c r="B736" s="435"/>
      <c r="C736" s="453"/>
      <c r="D736" s="453"/>
      <c r="E736" s="435"/>
    </row>
    <row r="737" spans="1:5" x14ac:dyDescent="0.3">
      <c r="A737" s="465"/>
      <c r="B737" s="435"/>
      <c r="C737" s="453"/>
      <c r="D737" s="453"/>
      <c r="E737" s="435"/>
    </row>
    <row r="738" spans="1:5" x14ac:dyDescent="0.3">
      <c r="A738" s="465"/>
      <c r="B738" s="435"/>
      <c r="C738" s="453"/>
      <c r="D738" s="453"/>
      <c r="E738" s="435"/>
    </row>
    <row r="739" spans="1:5" x14ac:dyDescent="0.3">
      <c r="A739" s="465"/>
      <c r="B739" s="435"/>
      <c r="C739" s="453"/>
      <c r="D739" s="453"/>
      <c r="E739" s="435"/>
    </row>
    <row r="740" spans="1:5" x14ac:dyDescent="0.3">
      <c r="A740" s="465"/>
      <c r="B740" s="435"/>
      <c r="C740" s="453"/>
      <c r="D740" s="453"/>
      <c r="E740" s="435"/>
    </row>
    <row r="741" spans="1:5" x14ac:dyDescent="0.3">
      <c r="A741" s="465"/>
      <c r="B741" s="435"/>
      <c r="C741" s="453"/>
      <c r="D741" s="453"/>
      <c r="E741" s="435"/>
    </row>
    <row r="742" spans="1:5" x14ac:dyDescent="0.3">
      <c r="A742" s="465"/>
      <c r="B742" s="435"/>
      <c r="C742" s="453"/>
      <c r="D742" s="453"/>
      <c r="E742" s="435"/>
    </row>
    <row r="743" spans="1:5" x14ac:dyDescent="0.3">
      <c r="A743" s="465"/>
      <c r="B743" s="435"/>
      <c r="C743" s="453"/>
      <c r="D743" s="453"/>
      <c r="E743" s="435"/>
    </row>
    <row r="744" spans="1:5" x14ac:dyDescent="0.3">
      <c r="A744" s="465"/>
      <c r="B744" s="435"/>
      <c r="C744" s="453"/>
      <c r="D744" s="453"/>
      <c r="E744" s="435"/>
    </row>
    <row r="745" spans="1:5" x14ac:dyDescent="0.3">
      <c r="A745" s="465"/>
      <c r="B745" s="435"/>
      <c r="C745" s="453"/>
      <c r="D745" s="453"/>
      <c r="E745" s="435"/>
    </row>
    <row r="746" spans="1:5" x14ac:dyDescent="0.3">
      <c r="A746" s="465"/>
      <c r="B746" s="435"/>
      <c r="C746" s="453"/>
      <c r="D746" s="453"/>
      <c r="E746" s="435"/>
    </row>
    <row r="747" spans="1:5" x14ac:dyDescent="0.3">
      <c r="A747" s="465"/>
      <c r="B747" s="435"/>
      <c r="C747" s="453"/>
      <c r="D747" s="453"/>
      <c r="E747" s="435"/>
    </row>
    <row r="748" spans="1:5" x14ac:dyDescent="0.3">
      <c r="A748" s="465"/>
      <c r="B748" s="435"/>
      <c r="C748" s="453"/>
      <c r="D748" s="453"/>
      <c r="E748" s="435"/>
    </row>
    <row r="749" spans="1:5" x14ac:dyDescent="0.3">
      <c r="A749" s="465"/>
      <c r="B749" s="435"/>
      <c r="C749" s="453"/>
      <c r="D749" s="453"/>
      <c r="E749" s="435"/>
    </row>
    <row r="750" spans="1:5" x14ac:dyDescent="0.3">
      <c r="A750" s="465"/>
      <c r="B750" s="435"/>
      <c r="C750" s="453"/>
      <c r="D750" s="453"/>
      <c r="E750" s="435"/>
    </row>
    <row r="751" spans="1:5" x14ac:dyDescent="0.3">
      <c r="A751" s="465"/>
      <c r="B751" s="435"/>
      <c r="C751" s="453"/>
      <c r="D751" s="453"/>
      <c r="E751" s="435"/>
    </row>
    <row r="752" spans="1:5" x14ac:dyDescent="0.3">
      <c r="A752" s="465"/>
      <c r="B752" s="435"/>
      <c r="C752" s="453"/>
      <c r="D752" s="453"/>
      <c r="E752" s="435"/>
    </row>
    <row r="753" spans="1:5" x14ac:dyDescent="0.3">
      <c r="A753" s="465"/>
      <c r="B753" s="435"/>
      <c r="C753" s="453"/>
      <c r="D753" s="453"/>
      <c r="E753" s="435"/>
    </row>
    <row r="754" spans="1:5" x14ac:dyDescent="0.3">
      <c r="A754" s="465"/>
      <c r="B754" s="435"/>
      <c r="C754" s="453"/>
      <c r="D754" s="453"/>
      <c r="E754" s="435"/>
    </row>
    <row r="755" spans="1:5" x14ac:dyDescent="0.3">
      <c r="A755" s="465"/>
      <c r="B755" s="435"/>
      <c r="C755" s="453"/>
      <c r="D755" s="453"/>
      <c r="E755" s="435"/>
    </row>
    <row r="756" spans="1:5" x14ac:dyDescent="0.3">
      <c r="A756" s="465"/>
      <c r="B756" s="435"/>
      <c r="C756" s="453"/>
      <c r="D756" s="453"/>
      <c r="E756" s="435"/>
    </row>
    <row r="757" spans="1:5" x14ac:dyDescent="0.3">
      <c r="A757" s="465"/>
      <c r="B757" s="435"/>
      <c r="C757" s="453"/>
      <c r="D757" s="453"/>
      <c r="E757" s="435"/>
    </row>
    <row r="758" spans="1:5" x14ac:dyDescent="0.3">
      <c r="A758" s="465"/>
      <c r="B758" s="435"/>
      <c r="C758" s="453"/>
      <c r="D758" s="453"/>
      <c r="E758" s="435"/>
    </row>
    <row r="759" spans="1:5" x14ac:dyDescent="0.3">
      <c r="A759" s="465"/>
      <c r="B759" s="435"/>
      <c r="C759" s="453"/>
      <c r="D759" s="453"/>
      <c r="E759" s="435"/>
    </row>
    <row r="760" spans="1:5" x14ac:dyDescent="0.3">
      <c r="A760" s="465"/>
      <c r="B760" s="435"/>
      <c r="C760" s="453"/>
      <c r="D760" s="453"/>
      <c r="E760" s="435"/>
    </row>
    <row r="761" spans="1:5" x14ac:dyDescent="0.3">
      <c r="A761" s="465"/>
      <c r="B761" s="435"/>
      <c r="C761" s="453"/>
      <c r="D761" s="453"/>
      <c r="E761" s="435"/>
    </row>
    <row r="762" spans="1:5" x14ac:dyDescent="0.3">
      <c r="A762" s="465"/>
      <c r="B762" s="435"/>
      <c r="C762" s="453"/>
      <c r="D762" s="453"/>
      <c r="E762" s="435"/>
    </row>
    <row r="763" spans="1:5" x14ac:dyDescent="0.3">
      <c r="A763" s="465"/>
      <c r="B763" s="435"/>
      <c r="C763" s="453"/>
      <c r="D763" s="453"/>
      <c r="E763" s="435"/>
    </row>
    <row r="764" spans="1:5" x14ac:dyDescent="0.3">
      <c r="A764" s="465"/>
      <c r="B764" s="435"/>
      <c r="C764" s="453"/>
      <c r="D764" s="453"/>
      <c r="E764" s="435"/>
    </row>
    <row r="765" spans="1:5" x14ac:dyDescent="0.3">
      <c r="A765" s="465"/>
      <c r="B765" s="435"/>
      <c r="C765" s="453"/>
      <c r="D765" s="453"/>
      <c r="E765" s="435"/>
    </row>
    <row r="766" spans="1:5" x14ac:dyDescent="0.3">
      <c r="A766" s="465"/>
      <c r="B766" s="435"/>
      <c r="C766" s="453"/>
      <c r="D766" s="453"/>
      <c r="E766" s="435"/>
    </row>
    <row r="767" spans="1:5" x14ac:dyDescent="0.3">
      <c r="A767" s="465"/>
      <c r="B767" s="435"/>
      <c r="C767" s="453"/>
      <c r="D767" s="453"/>
      <c r="E767" s="435"/>
    </row>
    <row r="768" spans="1:5" x14ac:dyDescent="0.3">
      <c r="A768" s="465"/>
      <c r="B768" s="435"/>
      <c r="C768" s="453"/>
      <c r="D768" s="453"/>
      <c r="E768" s="435"/>
    </row>
    <row r="769" spans="1:5" x14ac:dyDescent="0.3">
      <c r="A769" s="465"/>
      <c r="B769" s="435"/>
      <c r="C769" s="453"/>
      <c r="D769" s="453"/>
      <c r="E769" s="435"/>
    </row>
    <row r="770" spans="1:5" x14ac:dyDescent="0.3">
      <c r="A770" s="465"/>
      <c r="B770" s="435"/>
      <c r="C770" s="453"/>
      <c r="D770" s="453"/>
      <c r="E770" s="435"/>
    </row>
    <row r="771" spans="1:5" x14ac:dyDescent="0.3">
      <c r="A771" s="465"/>
      <c r="B771" s="435"/>
      <c r="C771" s="453"/>
      <c r="D771" s="453"/>
      <c r="E771" s="435"/>
    </row>
    <row r="772" spans="1:5" x14ac:dyDescent="0.3">
      <c r="A772" s="465"/>
      <c r="B772" s="435"/>
      <c r="C772" s="453"/>
      <c r="D772" s="453"/>
      <c r="E772" s="435"/>
    </row>
    <row r="773" spans="1:5" x14ac:dyDescent="0.3">
      <c r="A773" s="465"/>
      <c r="B773" s="435"/>
      <c r="C773" s="453"/>
      <c r="D773" s="453"/>
      <c r="E773" s="435"/>
    </row>
    <row r="774" spans="1:5" x14ac:dyDescent="0.3">
      <c r="A774" s="465"/>
      <c r="B774" s="435"/>
      <c r="C774" s="453"/>
      <c r="D774" s="453"/>
      <c r="E774" s="435"/>
    </row>
    <row r="775" spans="1:5" x14ac:dyDescent="0.3">
      <c r="A775" s="465"/>
      <c r="B775" s="435"/>
      <c r="C775" s="453"/>
      <c r="D775" s="453"/>
      <c r="E775" s="435"/>
    </row>
    <row r="776" spans="1:5" x14ac:dyDescent="0.3">
      <c r="A776" s="465"/>
      <c r="B776" s="435"/>
      <c r="C776" s="453"/>
      <c r="D776" s="453"/>
      <c r="E776" s="435"/>
    </row>
    <row r="777" spans="1:5" x14ac:dyDescent="0.3">
      <c r="A777" s="465"/>
      <c r="B777" s="435"/>
      <c r="C777" s="453"/>
      <c r="D777" s="453"/>
      <c r="E777" s="435"/>
    </row>
    <row r="778" spans="1:5" x14ac:dyDescent="0.3">
      <c r="A778" s="465"/>
      <c r="B778" s="435"/>
      <c r="C778" s="453"/>
      <c r="D778" s="453"/>
      <c r="E778" s="435"/>
    </row>
    <row r="779" spans="1:5" x14ac:dyDescent="0.3">
      <c r="A779" s="465"/>
      <c r="B779" s="435"/>
      <c r="C779" s="453"/>
      <c r="D779" s="453"/>
      <c r="E779" s="435"/>
    </row>
    <row r="780" spans="1:5" x14ac:dyDescent="0.3">
      <c r="A780" s="465"/>
      <c r="B780" s="435"/>
      <c r="C780" s="453"/>
      <c r="D780" s="453"/>
      <c r="E780" s="435"/>
    </row>
    <row r="781" spans="1:5" x14ac:dyDescent="0.3">
      <c r="A781" s="465"/>
      <c r="B781" s="435"/>
      <c r="C781" s="453"/>
      <c r="D781" s="453"/>
      <c r="E781" s="435"/>
    </row>
    <row r="782" spans="1:5" x14ac:dyDescent="0.3">
      <c r="A782" s="465"/>
      <c r="B782" s="435"/>
      <c r="C782" s="453"/>
      <c r="D782" s="453"/>
      <c r="E782" s="435"/>
    </row>
    <row r="783" spans="1:5" x14ac:dyDescent="0.3">
      <c r="A783" s="465"/>
      <c r="B783" s="435"/>
      <c r="C783" s="453"/>
      <c r="D783" s="453"/>
      <c r="E783" s="435"/>
    </row>
    <row r="784" spans="1:5" x14ac:dyDescent="0.3">
      <c r="A784" s="465"/>
      <c r="B784" s="435"/>
      <c r="C784" s="453"/>
      <c r="D784" s="453"/>
      <c r="E784" s="435"/>
    </row>
    <row r="785" spans="1:5" x14ac:dyDescent="0.3">
      <c r="A785" s="465"/>
      <c r="B785" s="435"/>
      <c r="C785" s="453"/>
      <c r="D785" s="453"/>
      <c r="E785" s="435"/>
    </row>
    <row r="786" spans="1:5" x14ac:dyDescent="0.3">
      <c r="A786" s="465"/>
      <c r="B786" s="435"/>
      <c r="C786" s="453"/>
      <c r="D786" s="453"/>
      <c r="E786" s="435"/>
    </row>
    <row r="787" spans="1:5" x14ac:dyDescent="0.3">
      <c r="A787" s="465"/>
      <c r="B787" s="435"/>
      <c r="C787" s="453"/>
      <c r="D787" s="453"/>
      <c r="E787" s="435"/>
    </row>
    <row r="788" spans="1:5" x14ac:dyDescent="0.3">
      <c r="A788" s="465"/>
      <c r="B788" s="435"/>
      <c r="C788" s="453"/>
      <c r="D788" s="453"/>
      <c r="E788" s="435"/>
    </row>
    <row r="789" spans="1:5" x14ac:dyDescent="0.3">
      <c r="A789" s="465"/>
      <c r="B789" s="435"/>
      <c r="C789" s="453"/>
      <c r="D789" s="453"/>
      <c r="E789" s="435"/>
    </row>
    <row r="790" spans="1:5" x14ac:dyDescent="0.3">
      <c r="A790" s="465"/>
      <c r="B790" s="435"/>
      <c r="C790" s="453"/>
      <c r="D790" s="453"/>
      <c r="E790" s="435"/>
    </row>
    <row r="791" spans="1:5" x14ac:dyDescent="0.3">
      <c r="A791" s="465"/>
      <c r="B791" s="435"/>
      <c r="C791" s="453"/>
      <c r="D791" s="453"/>
      <c r="E791" s="435"/>
    </row>
    <row r="792" spans="1:5" x14ac:dyDescent="0.3">
      <c r="A792" s="465"/>
      <c r="B792" s="435"/>
      <c r="C792" s="453"/>
      <c r="D792" s="453"/>
      <c r="E792" s="435"/>
    </row>
    <row r="793" spans="1:5" x14ac:dyDescent="0.3">
      <c r="A793" s="465"/>
      <c r="B793" s="435"/>
      <c r="C793" s="453"/>
      <c r="D793" s="453"/>
      <c r="E793" s="435"/>
    </row>
    <row r="794" spans="1:5" x14ac:dyDescent="0.3">
      <c r="A794" s="465"/>
      <c r="B794" s="435"/>
      <c r="C794" s="453"/>
      <c r="D794" s="453"/>
      <c r="E794" s="435"/>
    </row>
    <row r="795" spans="1:5" x14ac:dyDescent="0.3">
      <c r="A795" s="465"/>
      <c r="B795" s="435"/>
      <c r="C795" s="453"/>
      <c r="D795" s="453"/>
      <c r="E795" s="435"/>
    </row>
    <row r="796" spans="1:5" x14ac:dyDescent="0.3">
      <c r="A796" s="465"/>
      <c r="B796" s="435"/>
      <c r="C796" s="453"/>
      <c r="D796" s="453"/>
      <c r="E796" s="435"/>
    </row>
    <row r="797" spans="1:5" x14ac:dyDescent="0.3">
      <c r="A797" s="465"/>
      <c r="B797" s="435"/>
      <c r="C797" s="453"/>
      <c r="D797" s="453"/>
      <c r="E797" s="435"/>
    </row>
    <row r="798" spans="1:5" x14ac:dyDescent="0.3">
      <c r="A798" s="465"/>
      <c r="B798" s="435"/>
      <c r="C798" s="453"/>
      <c r="D798" s="453"/>
      <c r="E798" s="435"/>
    </row>
    <row r="799" spans="1:5" x14ac:dyDescent="0.3">
      <c r="A799" s="465"/>
      <c r="B799" s="435"/>
      <c r="C799" s="453"/>
      <c r="D799" s="453"/>
      <c r="E799" s="435"/>
    </row>
    <row r="800" spans="1:5" x14ac:dyDescent="0.3">
      <c r="A800" s="465"/>
      <c r="B800" s="435"/>
      <c r="C800" s="453"/>
      <c r="D800" s="453"/>
      <c r="E800" s="435"/>
    </row>
    <row r="801" spans="1:5" x14ac:dyDescent="0.3">
      <c r="A801" s="465"/>
      <c r="B801" s="435"/>
      <c r="C801" s="453"/>
      <c r="D801" s="453"/>
      <c r="E801" s="435"/>
    </row>
    <row r="802" spans="1:5" x14ac:dyDescent="0.3">
      <c r="A802" s="465"/>
      <c r="B802" s="435"/>
      <c r="C802" s="453"/>
      <c r="D802" s="453"/>
      <c r="E802" s="435"/>
    </row>
    <row r="803" spans="1:5" x14ac:dyDescent="0.3">
      <c r="A803" s="465"/>
      <c r="B803" s="435"/>
      <c r="C803" s="453"/>
      <c r="D803" s="453"/>
      <c r="E803" s="435"/>
    </row>
    <row r="804" spans="1:5" x14ac:dyDescent="0.3">
      <c r="A804" s="465"/>
      <c r="B804" s="435"/>
      <c r="C804" s="453"/>
      <c r="D804" s="453"/>
      <c r="E804" s="435"/>
    </row>
    <row r="805" spans="1:5" x14ac:dyDescent="0.3">
      <c r="A805" s="465"/>
      <c r="B805" s="435"/>
      <c r="C805" s="453"/>
      <c r="D805" s="453"/>
      <c r="E805" s="435"/>
    </row>
    <row r="806" spans="1:5" x14ac:dyDescent="0.3">
      <c r="A806" s="465"/>
      <c r="B806" s="435"/>
      <c r="C806" s="453"/>
      <c r="D806" s="453"/>
      <c r="E806" s="435"/>
    </row>
    <row r="807" spans="1:5" x14ac:dyDescent="0.3">
      <c r="A807" s="465"/>
      <c r="B807" s="435"/>
      <c r="C807" s="453"/>
      <c r="D807" s="453"/>
      <c r="E807" s="435"/>
    </row>
    <row r="808" spans="1:5" x14ac:dyDescent="0.3">
      <c r="A808" s="465"/>
      <c r="B808" s="435"/>
      <c r="C808" s="453"/>
      <c r="D808" s="453"/>
      <c r="E808" s="435"/>
    </row>
    <row r="809" spans="1:5" x14ac:dyDescent="0.3">
      <c r="A809" s="465"/>
      <c r="B809" s="435"/>
      <c r="C809" s="453"/>
      <c r="D809" s="453"/>
      <c r="E809" s="435"/>
    </row>
    <row r="810" spans="1:5" x14ac:dyDescent="0.3">
      <c r="A810" s="465"/>
      <c r="B810" s="435"/>
      <c r="C810" s="453"/>
      <c r="D810" s="453"/>
      <c r="E810" s="435"/>
    </row>
    <row r="811" spans="1:5" x14ac:dyDescent="0.3">
      <c r="A811" s="465"/>
      <c r="B811" s="435"/>
      <c r="C811" s="453"/>
      <c r="D811" s="453"/>
      <c r="E811" s="435"/>
    </row>
    <row r="812" spans="1:5" x14ac:dyDescent="0.3">
      <c r="A812" s="465"/>
      <c r="B812" s="435"/>
      <c r="C812" s="453"/>
      <c r="D812" s="453"/>
      <c r="E812" s="435"/>
    </row>
    <row r="813" spans="1:5" x14ac:dyDescent="0.3">
      <c r="A813" s="465"/>
      <c r="B813" s="435"/>
      <c r="C813" s="453"/>
      <c r="D813" s="453"/>
      <c r="E813" s="435"/>
    </row>
    <row r="814" spans="1:5" x14ac:dyDescent="0.3">
      <c r="A814" s="465"/>
      <c r="B814" s="435"/>
      <c r="C814" s="453"/>
      <c r="D814" s="453"/>
      <c r="E814" s="435"/>
    </row>
    <row r="815" spans="1:5" x14ac:dyDescent="0.3">
      <c r="A815" s="465"/>
      <c r="B815" s="435"/>
      <c r="C815" s="453"/>
      <c r="D815" s="453"/>
      <c r="E815" s="435"/>
    </row>
    <row r="816" spans="1:5" x14ac:dyDescent="0.3">
      <c r="A816" s="465"/>
      <c r="B816" s="435"/>
      <c r="C816" s="453"/>
      <c r="D816" s="453"/>
      <c r="E816" s="435"/>
    </row>
    <row r="817" spans="1:5" x14ac:dyDescent="0.3">
      <c r="A817" s="465"/>
      <c r="B817" s="435"/>
      <c r="C817" s="453"/>
      <c r="D817" s="453"/>
      <c r="E817" s="435"/>
    </row>
    <row r="818" spans="1:5" x14ac:dyDescent="0.3">
      <c r="A818" s="465"/>
      <c r="B818" s="435"/>
      <c r="C818" s="453"/>
      <c r="D818" s="453"/>
      <c r="E818" s="435"/>
    </row>
    <row r="819" spans="1:5" x14ac:dyDescent="0.3">
      <c r="A819" s="465"/>
      <c r="B819" s="435"/>
      <c r="C819" s="453"/>
      <c r="D819" s="453"/>
      <c r="E819" s="435"/>
    </row>
    <row r="820" spans="1:5" x14ac:dyDescent="0.3">
      <c r="A820" s="465"/>
      <c r="B820" s="435"/>
      <c r="C820" s="453"/>
      <c r="D820" s="453"/>
      <c r="E820" s="435"/>
    </row>
    <row r="821" spans="1:5" x14ac:dyDescent="0.3">
      <c r="A821" s="465"/>
      <c r="B821" s="435"/>
      <c r="C821" s="453"/>
      <c r="D821" s="453"/>
      <c r="E821" s="435"/>
    </row>
    <row r="822" spans="1:5" x14ac:dyDescent="0.3">
      <c r="A822" s="465"/>
      <c r="B822" s="435"/>
      <c r="C822" s="453"/>
      <c r="D822" s="453"/>
      <c r="E822" s="435"/>
    </row>
    <row r="823" spans="1:5" x14ac:dyDescent="0.3">
      <c r="A823" s="465"/>
      <c r="B823" s="435"/>
      <c r="C823" s="453"/>
      <c r="D823" s="453"/>
      <c r="E823" s="435"/>
    </row>
    <row r="824" spans="1:5" x14ac:dyDescent="0.3">
      <c r="A824" s="465"/>
      <c r="B824" s="435"/>
      <c r="C824" s="453"/>
      <c r="D824" s="453"/>
      <c r="E824" s="435"/>
    </row>
    <row r="825" spans="1:5" x14ac:dyDescent="0.3">
      <c r="A825" s="465"/>
      <c r="B825" s="435"/>
      <c r="C825" s="453"/>
      <c r="D825" s="453"/>
      <c r="E825" s="435"/>
    </row>
    <row r="826" spans="1:5" x14ac:dyDescent="0.3">
      <c r="A826" s="465"/>
      <c r="B826" s="435"/>
      <c r="C826" s="453"/>
      <c r="D826" s="453"/>
      <c r="E826" s="435"/>
    </row>
    <row r="827" spans="1:5" x14ac:dyDescent="0.3">
      <c r="A827" s="465"/>
      <c r="B827" s="435"/>
      <c r="C827" s="453"/>
      <c r="D827" s="453"/>
      <c r="E827" s="435"/>
    </row>
    <row r="828" spans="1:5" x14ac:dyDescent="0.3">
      <c r="A828" s="465"/>
      <c r="B828" s="435"/>
      <c r="C828" s="453"/>
      <c r="D828" s="453"/>
      <c r="E828" s="435"/>
    </row>
    <row r="829" spans="1:5" x14ac:dyDescent="0.3">
      <c r="A829" s="465"/>
      <c r="B829" s="435"/>
      <c r="C829" s="453"/>
      <c r="D829" s="453"/>
      <c r="E829" s="435"/>
    </row>
    <row r="830" spans="1:5" x14ac:dyDescent="0.3">
      <c r="A830" s="465"/>
      <c r="B830" s="435"/>
      <c r="C830" s="453"/>
      <c r="D830" s="453"/>
      <c r="E830" s="435"/>
    </row>
    <row r="831" spans="1:5" x14ac:dyDescent="0.3">
      <c r="A831" s="465"/>
      <c r="B831" s="435"/>
      <c r="C831" s="453"/>
      <c r="D831" s="453"/>
      <c r="E831" s="435"/>
    </row>
    <row r="832" spans="1:5" x14ac:dyDescent="0.3">
      <c r="A832" s="465"/>
      <c r="B832" s="435"/>
      <c r="C832" s="453"/>
      <c r="D832" s="453"/>
      <c r="E832" s="435"/>
    </row>
    <row r="833" spans="1:5" x14ac:dyDescent="0.3">
      <c r="A833" s="465"/>
      <c r="B833" s="435"/>
      <c r="C833" s="453"/>
      <c r="D833" s="453"/>
      <c r="E833" s="435"/>
    </row>
    <row r="834" spans="1:5" x14ac:dyDescent="0.3">
      <c r="A834" s="465"/>
      <c r="B834" s="435"/>
      <c r="C834" s="453"/>
      <c r="D834" s="453"/>
      <c r="E834" s="435"/>
    </row>
    <row r="835" spans="1:5" x14ac:dyDescent="0.3">
      <c r="A835" s="465"/>
      <c r="B835" s="435"/>
      <c r="C835" s="453"/>
      <c r="D835" s="453"/>
      <c r="E835" s="435"/>
    </row>
    <row r="836" spans="1:5" x14ac:dyDescent="0.3">
      <c r="A836" s="465"/>
      <c r="B836" s="435"/>
      <c r="C836" s="453"/>
      <c r="D836" s="453"/>
      <c r="E836" s="435"/>
    </row>
    <row r="837" spans="1:5" x14ac:dyDescent="0.3">
      <c r="A837" s="465"/>
      <c r="B837" s="435"/>
      <c r="C837" s="453"/>
      <c r="D837" s="453"/>
      <c r="E837" s="435"/>
    </row>
    <row r="838" spans="1:5" x14ac:dyDescent="0.3">
      <c r="A838" s="465"/>
      <c r="B838" s="435"/>
      <c r="C838" s="453"/>
      <c r="D838" s="453"/>
      <c r="E838" s="435"/>
    </row>
    <row r="839" spans="1:5" x14ac:dyDescent="0.3">
      <c r="A839" s="465"/>
      <c r="B839" s="435"/>
      <c r="C839" s="453"/>
      <c r="D839" s="453"/>
      <c r="E839" s="435"/>
    </row>
    <row r="840" spans="1:5" x14ac:dyDescent="0.3">
      <c r="A840" s="465"/>
      <c r="B840" s="435"/>
      <c r="C840" s="453"/>
      <c r="D840" s="453"/>
      <c r="E840" s="435"/>
    </row>
    <row r="841" spans="1:5" x14ac:dyDescent="0.3">
      <c r="A841" s="465"/>
      <c r="B841" s="435"/>
      <c r="C841" s="453"/>
      <c r="D841" s="453"/>
      <c r="E841" s="435"/>
    </row>
    <row r="842" spans="1:5" x14ac:dyDescent="0.3">
      <c r="A842" s="465"/>
      <c r="B842" s="435"/>
      <c r="C842" s="453"/>
      <c r="D842" s="453"/>
      <c r="E842" s="435"/>
    </row>
    <row r="843" spans="1:5" x14ac:dyDescent="0.3">
      <c r="A843" s="465"/>
      <c r="B843" s="435"/>
      <c r="C843" s="453"/>
      <c r="D843" s="453"/>
      <c r="E843" s="435"/>
    </row>
    <row r="844" spans="1:5" x14ac:dyDescent="0.3">
      <c r="A844" s="465"/>
      <c r="B844" s="435"/>
      <c r="C844" s="453"/>
      <c r="D844" s="453"/>
      <c r="E844" s="435"/>
    </row>
    <row r="845" spans="1:5" x14ac:dyDescent="0.3">
      <c r="A845" s="465"/>
      <c r="B845" s="435"/>
      <c r="C845" s="453"/>
      <c r="D845" s="453"/>
      <c r="E845" s="435"/>
    </row>
    <row r="846" spans="1:5" x14ac:dyDescent="0.3">
      <c r="A846" s="465"/>
      <c r="B846" s="435"/>
      <c r="C846" s="453"/>
      <c r="D846" s="453"/>
      <c r="E846" s="435"/>
    </row>
    <row r="847" spans="1:5" x14ac:dyDescent="0.3">
      <c r="A847" s="465"/>
      <c r="B847" s="435"/>
      <c r="C847" s="453"/>
      <c r="D847" s="453"/>
      <c r="E847" s="435"/>
    </row>
    <row r="848" spans="1:5" x14ac:dyDescent="0.3">
      <c r="A848" s="465"/>
      <c r="B848" s="435"/>
      <c r="C848" s="453"/>
      <c r="D848" s="453"/>
      <c r="E848" s="435"/>
    </row>
    <row r="849" spans="1:5" x14ac:dyDescent="0.3">
      <c r="A849" s="465"/>
      <c r="B849" s="435"/>
      <c r="C849" s="453"/>
      <c r="D849" s="453"/>
      <c r="E849" s="435"/>
    </row>
    <row r="850" spans="1:5" x14ac:dyDescent="0.3">
      <c r="A850" s="465"/>
      <c r="B850" s="435"/>
      <c r="C850" s="453"/>
      <c r="D850" s="453"/>
      <c r="E850" s="435"/>
    </row>
    <row r="851" spans="1:5" x14ac:dyDescent="0.3">
      <c r="A851" s="465"/>
      <c r="B851" s="435"/>
      <c r="C851" s="453"/>
      <c r="D851" s="453"/>
      <c r="E851" s="435"/>
    </row>
    <row r="852" spans="1:5" x14ac:dyDescent="0.3">
      <c r="A852" s="465"/>
      <c r="B852" s="435"/>
      <c r="C852" s="453"/>
      <c r="D852" s="453"/>
      <c r="E852" s="435"/>
    </row>
    <row r="853" spans="1:5" x14ac:dyDescent="0.3">
      <c r="A853" s="465"/>
      <c r="B853" s="435"/>
      <c r="C853" s="453"/>
      <c r="D853" s="453"/>
      <c r="E853" s="435"/>
    </row>
    <row r="854" spans="1:5" x14ac:dyDescent="0.3">
      <c r="A854" s="465"/>
      <c r="B854" s="435"/>
      <c r="C854" s="453"/>
      <c r="D854" s="453"/>
      <c r="E854" s="435"/>
    </row>
    <row r="855" spans="1:5" x14ac:dyDescent="0.3">
      <c r="A855" s="465"/>
      <c r="B855" s="435"/>
      <c r="C855" s="453"/>
      <c r="D855" s="453"/>
      <c r="E855" s="435"/>
    </row>
    <row r="856" spans="1:5" x14ac:dyDescent="0.3">
      <c r="A856" s="465"/>
      <c r="B856" s="435"/>
      <c r="C856" s="453"/>
      <c r="D856" s="453"/>
      <c r="E856" s="435"/>
    </row>
    <row r="857" spans="1:5" x14ac:dyDescent="0.3">
      <c r="A857" s="465"/>
      <c r="B857" s="435"/>
      <c r="C857" s="453"/>
      <c r="D857" s="453"/>
      <c r="E857" s="435"/>
    </row>
    <row r="858" spans="1:5" x14ac:dyDescent="0.3">
      <c r="A858" s="465"/>
      <c r="B858" s="435"/>
      <c r="C858" s="453"/>
      <c r="D858" s="453"/>
      <c r="E858" s="435"/>
    </row>
    <row r="859" spans="1:5" x14ac:dyDescent="0.3">
      <c r="A859" s="465"/>
      <c r="B859" s="435"/>
      <c r="C859" s="453"/>
      <c r="D859" s="453"/>
      <c r="E859" s="435"/>
    </row>
    <row r="860" spans="1:5" x14ac:dyDescent="0.3">
      <c r="A860" s="465"/>
      <c r="B860" s="435"/>
      <c r="C860" s="453"/>
      <c r="D860" s="453"/>
      <c r="E860" s="435"/>
    </row>
    <row r="861" spans="1:5" x14ac:dyDescent="0.3">
      <c r="A861" s="465"/>
      <c r="B861" s="435"/>
      <c r="C861" s="453"/>
      <c r="D861" s="453"/>
      <c r="E861" s="435"/>
    </row>
    <row r="862" spans="1:5" x14ac:dyDescent="0.3">
      <c r="A862" s="465"/>
      <c r="B862" s="435"/>
      <c r="C862" s="453"/>
      <c r="D862" s="453"/>
      <c r="E862" s="435"/>
    </row>
    <row r="863" spans="1:5" x14ac:dyDescent="0.3">
      <c r="A863" s="465"/>
      <c r="B863" s="435"/>
      <c r="C863" s="453"/>
      <c r="D863" s="453"/>
      <c r="E863" s="435"/>
    </row>
    <row r="864" spans="1:5" x14ac:dyDescent="0.3">
      <c r="A864" s="465"/>
      <c r="B864" s="435"/>
      <c r="C864" s="453"/>
      <c r="D864" s="453"/>
      <c r="E864" s="435"/>
    </row>
    <row r="865" spans="1:5" x14ac:dyDescent="0.3">
      <c r="A865" s="465"/>
      <c r="B865" s="435"/>
      <c r="C865" s="453"/>
      <c r="D865" s="453"/>
      <c r="E865" s="435"/>
    </row>
    <row r="866" spans="1:5" x14ac:dyDescent="0.3">
      <c r="A866" s="465"/>
      <c r="B866" s="435"/>
      <c r="C866" s="453"/>
      <c r="D866" s="453"/>
      <c r="E866" s="435"/>
    </row>
    <row r="867" spans="1:5" x14ac:dyDescent="0.3">
      <c r="A867" s="465"/>
      <c r="B867" s="435"/>
      <c r="C867" s="453"/>
      <c r="D867" s="453"/>
      <c r="E867" s="435"/>
    </row>
    <row r="868" spans="1:5" x14ac:dyDescent="0.3">
      <c r="A868" s="465"/>
      <c r="B868" s="435"/>
      <c r="C868" s="453"/>
      <c r="D868" s="453"/>
      <c r="E868" s="435"/>
    </row>
    <row r="869" spans="1:5" x14ac:dyDescent="0.3">
      <c r="A869" s="465"/>
      <c r="B869" s="435"/>
      <c r="C869" s="453"/>
      <c r="D869" s="453"/>
      <c r="E869" s="435"/>
    </row>
    <row r="870" spans="1:5" x14ac:dyDescent="0.3">
      <c r="A870" s="465"/>
      <c r="B870" s="435"/>
      <c r="C870" s="453"/>
      <c r="D870" s="453"/>
      <c r="E870" s="435"/>
    </row>
    <row r="871" spans="1:5" x14ac:dyDescent="0.3">
      <c r="A871" s="465"/>
      <c r="B871" s="435"/>
      <c r="C871" s="453"/>
      <c r="D871" s="453"/>
      <c r="E871" s="435"/>
    </row>
    <row r="872" spans="1:5" x14ac:dyDescent="0.3">
      <c r="A872" s="465"/>
      <c r="B872" s="435"/>
      <c r="C872" s="453"/>
      <c r="D872" s="453"/>
      <c r="E872" s="435"/>
    </row>
    <row r="873" spans="1:5" x14ac:dyDescent="0.3">
      <c r="A873" s="465"/>
      <c r="B873" s="435"/>
      <c r="C873" s="453"/>
      <c r="D873" s="453"/>
      <c r="E873" s="435"/>
    </row>
    <row r="874" spans="1:5" x14ac:dyDescent="0.3">
      <c r="A874" s="465"/>
      <c r="B874" s="435"/>
      <c r="C874" s="453"/>
      <c r="D874" s="453"/>
      <c r="E874" s="435"/>
    </row>
    <row r="875" spans="1:5" x14ac:dyDescent="0.3">
      <c r="A875" s="465"/>
      <c r="B875" s="435"/>
      <c r="C875" s="453"/>
      <c r="D875" s="453"/>
      <c r="E875" s="435"/>
    </row>
    <row r="876" spans="1:5" x14ac:dyDescent="0.3">
      <c r="A876" s="465"/>
      <c r="B876" s="435"/>
      <c r="C876" s="453"/>
      <c r="D876" s="453"/>
      <c r="E876" s="435"/>
    </row>
    <row r="877" spans="1:5" x14ac:dyDescent="0.3">
      <c r="A877" s="465"/>
      <c r="B877" s="435"/>
      <c r="C877" s="453"/>
      <c r="D877" s="453"/>
      <c r="E877" s="435"/>
    </row>
    <row r="878" spans="1:5" x14ac:dyDescent="0.3">
      <c r="A878" s="465"/>
      <c r="B878" s="435"/>
      <c r="C878" s="453"/>
      <c r="D878" s="453"/>
      <c r="E878" s="435"/>
    </row>
    <row r="879" spans="1:5" x14ac:dyDescent="0.3">
      <c r="A879" s="465"/>
      <c r="B879" s="435"/>
      <c r="C879" s="453"/>
      <c r="D879" s="453"/>
      <c r="E879" s="435"/>
    </row>
    <row r="880" spans="1:5" x14ac:dyDescent="0.3">
      <c r="A880" s="465"/>
      <c r="B880" s="435"/>
      <c r="C880" s="453"/>
      <c r="D880" s="453"/>
      <c r="E880" s="435"/>
    </row>
    <row r="881" spans="1:5" x14ac:dyDescent="0.3">
      <c r="A881" s="465"/>
      <c r="B881" s="435"/>
      <c r="C881" s="453"/>
      <c r="D881" s="453"/>
      <c r="E881" s="435"/>
    </row>
    <row r="882" spans="1:5" x14ac:dyDescent="0.3">
      <c r="A882" s="465"/>
      <c r="B882" s="435"/>
      <c r="C882" s="453"/>
      <c r="D882" s="453"/>
      <c r="E882" s="435"/>
    </row>
    <row r="883" spans="1:5" x14ac:dyDescent="0.3">
      <c r="A883" s="465"/>
      <c r="B883" s="435"/>
      <c r="C883" s="453"/>
      <c r="D883" s="453"/>
      <c r="E883" s="435"/>
    </row>
    <row r="884" spans="1:5" x14ac:dyDescent="0.3">
      <c r="A884" s="465"/>
      <c r="B884" s="435"/>
      <c r="C884" s="453"/>
      <c r="D884" s="453"/>
      <c r="E884" s="435"/>
    </row>
    <row r="885" spans="1:5" x14ac:dyDescent="0.3">
      <c r="A885" s="465"/>
      <c r="B885" s="435"/>
      <c r="C885" s="453"/>
      <c r="D885" s="453"/>
      <c r="E885" s="435"/>
    </row>
    <row r="886" spans="1:5" x14ac:dyDescent="0.3">
      <c r="A886" s="465"/>
      <c r="B886" s="435"/>
      <c r="C886" s="453"/>
      <c r="D886" s="453"/>
      <c r="E886" s="435"/>
    </row>
    <row r="887" spans="1:5" x14ac:dyDescent="0.3">
      <c r="A887" s="465"/>
      <c r="B887" s="435"/>
      <c r="C887" s="453"/>
      <c r="D887" s="453"/>
      <c r="E887" s="435"/>
    </row>
    <row r="888" spans="1:5" x14ac:dyDescent="0.3">
      <c r="A888" s="465"/>
      <c r="B888" s="435"/>
      <c r="C888" s="453"/>
      <c r="D888" s="453"/>
      <c r="E888" s="435"/>
    </row>
    <row r="889" spans="1:5" x14ac:dyDescent="0.3">
      <c r="A889" s="465"/>
      <c r="B889" s="435"/>
      <c r="C889" s="453"/>
      <c r="D889" s="453"/>
      <c r="E889" s="435"/>
    </row>
    <row r="890" spans="1:5" x14ac:dyDescent="0.3">
      <c r="A890" s="465"/>
      <c r="B890" s="435"/>
      <c r="C890" s="453"/>
      <c r="D890" s="453"/>
      <c r="E890" s="435"/>
    </row>
    <row r="891" spans="1:5" x14ac:dyDescent="0.3">
      <c r="A891" s="465"/>
      <c r="B891" s="435"/>
      <c r="C891" s="453"/>
      <c r="D891" s="453"/>
      <c r="E891" s="435"/>
    </row>
    <row r="892" spans="1:5" x14ac:dyDescent="0.3">
      <c r="A892" s="465"/>
      <c r="B892" s="435"/>
      <c r="C892" s="453"/>
      <c r="D892" s="453"/>
      <c r="E892" s="435"/>
    </row>
    <row r="893" spans="1:5" x14ac:dyDescent="0.3">
      <c r="A893" s="465"/>
      <c r="B893" s="435"/>
      <c r="C893" s="453"/>
      <c r="D893" s="453"/>
      <c r="E893" s="435"/>
    </row>
    <row r="894" spans="1:5" x14ac:dyDescent="0.3">
      <c r="A894" s="465"/>
      <c r="B894" s="435"/>
      <c r="C894" s="453"/>
      <c r="D894" s="453"/>
      <c r="E894" s="435"/>
    </row>
    <row r="895" spans="1:5" x14ac:dyDescent="0.3">
      <c r="A895" s="465"/>
      <c r="B895" s="435"/>
      <c r="C895" s="453"/>
      <c r="D895" s="453"/>
      <c r="E895" s="435"/>
    </row>
    <row r="896" spans="1:5" x14ac:dyDescent="0.3">
      <c r="A896" s="465"/>
      <c r="B896" s="435"/>
      <c r="C896" s="453"/>
      <c r="D896" s="453"/>
      <c r="E896" s="435"/>
    </row>
    <row r="897" spans="1:5" x14ac:dyDescent="0.3">
      <c r="A897" s="465"/>
      <c r="B897" s="435"/>
      <c r="C897" s="453"/>
      <c r="D897" s="453"/>
      <c r="E897" s="435"/>
    </row>
    <row r="898" spans="1:5" x14ac:dyDescent="0.3">
      <c r="A898" s="465"/>
      <c r="B898" s="435"/>
      <c r="C898" s="453"/>
      <c r="D898" s="453"/>
      <c r="E898" s="435"/>
    </row>
    <row r="899" spans="1:5" x14ac:dyDescent="0.3">
      <c r="A899" s="465"/>
      <c r="B899" s="435"/>
      <c r="C899" s="453"/>
      <c r="D899" s="453"/>
      <c r="E899" s="435"/>
    </row>
    <row r="900" spans="1:5" x14ac:dyDescent="0.3">
      <c r="A900" s="465"/>
      <c r="B900" s="435"/>
      <c r="C900" s="453"/>
      <c r="D900" s="453"/>
      <c r="E900" s="435"/>
    </row>
    <row r="901" spans="1:5" x14ac:dyDescent="0.3">
      <c r="A901" s="465"/>
      <c r="B901" s="435"/>
      <c r="C901" s="453"/>
      <c r="D901" s="453"/>
      <c r="E901" s="435"/>
    </row>
    <row r="902" spans="1:5" x14ac:dyDescent="0.3">
      <c r="A902" s="465"/>
      <c r="B902" s="435"/>
      <c r="C902" s="453"/>
      <c r="D902" s="453"/>
      <c r="E902" s="435"/>
    </row>
    <row r="903" spans="1:5" x14ac:dyDescent="0.3">
      <c r="A903" s="465"/>
      <c r="B903" s="435"/>
      <c r="C903" s="453"/>
      <c r="D903" s="453"/>
      <c r="E903" s="435"/>
    </row>
    <row r="904" spans="1:5" x14ac:dyDescent="0.3">
      <c r="A904" s="465"/>
      <c r="B904" s="435"/>
      <c r="C904" s="453"/>
      <c r="D904" s="453"/>
      <c r="E904" s="435"/>
    </row>
    <row r="905" spans="1:5" x14ac:dyDescent="0.3">
      <c r="A905" s="465"/>
      <c r="B905" s="435"/>
      <c r="C905" s="453"/>
      <c r="D905" s="453"/>
      <c r="E905" s="435"/>
    </row>
    <row r="906" spans="1:5" x14ac:dyDescent="0.3">
      <c r="A906" s="465"/>
      <c r="B906" s="435"/>
      <c r="C906" s="453"/>
      <c r="D906" s="453"/>
      <c r="E906" s="435"/>
    </row>
    <row r="907" spans="1:5" x14ac:dyDescent="0.3">
      <c r="A907" s="465"/>
      <c r="B907" s="435"/>
      <c r="C907" s="453"/>
      <c r="D907" s="453"/>
      <c r="E907" s="435"/>
    </row>
    <row r="908" spans="1:5" x14ac:dyDescent="0.3">
      <c r="A908" s="465"/>
      <c r="B908" s="435"/>
      <c r="C908" s="453"/>
      <c r="D908" s="453"/>
      <c r="E908" s="435"/>
    </row>
    <row r="909" spans="1:5" x14ac:dyDescent="0.3">
      <c r="A909" s="465"/>
      <c r="B909" s="435"/>
      <c r="C909" s="453"/>
      <c r="D909" s="453"/>
      <c r="E909" s="435"/>
    </row>
    <row r="910" spans="1:5" x14ac:dyDescent="0.3">
      <c r="A910" s="465"/>
      <c r="B910" s="435"/>
      <c r="C910" s="453"/>
      <c r="D910" s="453"/>
      <c r="E910" s="435"/>
    </row>
    <row r="911" spans="1:5" x14ac:dyDescent="0.3">
      <c r="A911" s="465"/>
      <c r="B911" s="435"/>
      <c r="C911" s="453"/>
      <c r="D911" s="453"/>
      <c r="E911" s="435"/>
    </row>
    <row r="912" spans="1:5" x14ac:dyDescent="0.3">
      <c r="A912" s="465"/>
      <c r="B912" s="435"/>
      <c r="C912" s="453"/>
      <c r="D912" s="453"/>
      <c r="E912" s="435"/>
    </row>
    <row r="913" spans="1:5" x14ac:dyDescent="0.3">
      <c r="A913" s="465"/>
      <c r="B913" s="435"/>
      <c r="C913" s="453"/>
      <c r="D913" s="453"/>
      <c r="E913" s="435"/>
    </row>
    <row r="914" spans="1:5" x14ac:dyDescent="0.3">
      <c r="A914" s="465"/>
      <c r="B914" s="435"/>
      <c r="C914" s="453"/>
      <c r="D914" s="453"/>
      <c r="E914" s="435"/>
    </row>
    <row r="915" spans="1:5" x14ac:dyDescent="0.3">
      <c r="A915" s="465"/>
      <c r="B915" s="435"/>
      <c r="C915" s="453"/>
      <c r="D915" s="453"/>
      <c r="E915" s="435"/>
    </row>
    <row r="916" spans="1:5" x14ac:dyDescent="0.3">
      <c r="A916" s="465"/>
      <c r="B916" s="435"/>
      <c r="C916" s="453"/>
      <c r="D916" s="453"/>
      <c r="E916" s="435"/>
    </row>
    <row r="917" spans="1:5" x14ac:dyDescent="0.3">
      <c r="A917" s="465"/>
      <c r="B917" s="435"/>
      <c r="C917" s="453"/>
      <c r="D917" s="453"/>
      <c r="E917" s="435"/>
    </row>
    <row r="918" spans="1:5" x14ac:dyDescent="0.3">
      <c r="A918" s="465"/>
      <c r="B918" s="435"/>
      <c r="C918" s="453"/>
      <c r="D918" s="453"/>
      <c r="E918" s="435"/>
    </row>
    <row r="919" spans="1:5" x14ac:dyDescent="0.3">
      <c r="A919" s="465"/>
      <c r="B919" s="435"/>
      <c r="C919" s="453"/>
      <c r="D919" s="453"/>
      <c r="E919" s="435"/>
    </row>
    <row r="920" spans="1:5" x14ac:dyDescent="0.3">
      <c r="A920" s="465"/>
      <c r="B920" s="435"/>
      <c r="C920" s="453"/>
      <c r="D920" s="453"/>
      <c r="E920" s="435"/>
    </row>
    <row r="921" spans="1:5" x14ac:dyDescent="0.3">
      <c r="A921" s="465"/>
      <c r="B921" s="435"/>
      <c r="C921" s="453"/>
      <c r="D921" s="453"/>
      <c r="E921" s="435"/>
    </row>
    <row r="922" spans="1:5" x14ac:dyDescent="0.3">
      <c r="A922" s="465"/>
      <c r="B922" s="435"/>
      <c r="C922" s="453"/>
      <c r="D922" s="453"/>
      <c r="E922" s="435"/>
    </row>
    <row r="923" spans="1:5" x14ac:dyDescent="0.3">
      <c r="A923" s="465"/>
      <c r="B923" s="435"/>
      <c r="C923" s="453"/>
      <c r="D923" s="453"/>
      <c r="E923" s="435"/>
    </row>
    <row r="924" spans="1:5" x14ac:dyDescent="0.3">
      <c r="A924" s="465"/>
      <c r="B924" s="435"/>
      <c r="C924" s="453"/>
      <c r="D924" s="453"/>
      <c r="E924" s="435"/>
    </row>
    <row r="925" spans="1:5" x14ac:dyDescent="0.3">
      <c r="A925" s="465"/>
      <c r="B925" s="435"/>
      <c r="C925" s="453"/>
      <c r="D925" s="453"/>
      <c r="E925" s="435"/>
    </row>
    <row r="926" spans="1:5" x14ac:dyDescent="0.3">
      <c r="A926" s="465"/>
      <c r="B926" s="435"/>
      <c r="C926" s="453"/>
      <c r="D926" s="453"/>
      <c r="E926" s="435"/>
    </row>
    <row r="927" spans="1:5" x14ac:dyDescent="0.3">
      <c r="A927" s="465"/>
      <c r="B927" s="435"/>
      <c r="C927" s="453"/>
      <c r="D927" s="453"/>
      <c r="E927" s="435"/>
    </row>
    <row r="928" spans="1:5" x14ac:dyDescent="0.3">
      <c r="A928" s="465"/>
      <c r="B928" s="435"/>
      <c r="C928" s="453"/>
      <c r="D928" s="453"/>
      <c r="E928" s="435"/>
    </row>
    <row r="929" spans="1:5" x14ac:dyDescent="0.3">
      <c r="A929" s="465"/>
      <c r="B929" s="435"/>
      <c r="C929" s="453"/>
      <c r="D929" s="453"/>
      <c r="E929" s="435"/>
    </row>
    <row r="930" spans="1:5" x14ac:dyDescent="0.3">
      <c r="A930" s="465"/>
      <c r="B930" s="435"/>
      <c r="C930" s="453"/>
      <c r="D930" s="453"/>
      <c r="E930" s="435"/>
    </row>
    <row r="931" spans="1:5" x14ac:dyDescent="0.3">
      <c r="A931" s="465"/>
      <c r="B931" s="435"/>
      <c r="C931" s="453"/>
      <c r="D931" s="453"/>
      <c r="E931" s="435"/>
    </row>
    <row r="932" spans="1:5" x14ac:dyDescent="0.3">
      <c r="A932" s="465"/>
      <c r="B932" s="435"/>
      <c r="C932" s="453"/>
      <c r="D932" s="453"/>
      <c r="E932" s="435"/>
    </row>
    <row r="933" spans="1:5" x14ac:dyDescent="0.3">
      <c r="A933" s="465"/>
      <c r="B933" s="435"/>
      <c r="C933" s="453"/>
      <c r="D933" s="453"/>
      <c r="E933" s="435"/>
    </row>
    <row r="934" spans="1:5" x14ac:dyDescent="0.3">
      <c r="A934" s="465"/>
      <c r="B934" s="435"/>
      <c r="C934" s="453"/>
      <c r="D934" s="453"/>
      <c r="E934" s="435"/>
    </row>
    <row r="935" spans="1:5" x14ac:dyDescent="0.3">
      <c r="A935" s="465"/>
      <c r="B935" s="435"/>
      <c r="C935" s="453"/>
      <c r="D935" s="453"/>
      <c r="E935" s="435"/>
    </row>
    <row r="936" spans="1:5" x14ac:dyDescent="0.3">
      <c r="A936" s="465"/>
      <c r="B936" s="435"/>
      <c r="C936" s="453"/>
      <c r="D936" s="453"/>
      <c r="E936" s="435"/>
    </row>
    <row r="937" spans="1:5" x14ac:dyDescent="0.3">
      <c r="A937" s="465"/>
      <c r="B937" s="435"/>
      <c r="C937" s="453"/>
      <c r="D937" s="453"/>
      <c r="E937" s="435"/>
    </row>
    <row r="938" spans="1:5" x14ac:dyDescent="0.3">
      <c r="A938" s="465"/>
      <c r="B938" s="435"/>
      <c r="C938" s="453"/>
      <c r="D938" s="453"/>
      <c r="E938" s="435"/>
    </row>
    <row r="939" spans="1:5" x14ac:dyDescent="0.3">
      <c r="A939" s="465"/>
      <c r="B939" s="435"/>
      <c r="C939" s="453"/>
      <c r="D939" s="453"/>
      <c r="E939" s="435"/>
    </row>
    <row r="940" spans="1:5" x14ac:dyDescent="0.3">
      <c r="A940" s="465"/>
      <c r="B940" s="435"/>
      <c r="C940" s="453"/>
      <c r="D940" s="453"/>
      <c r="E940" s="435"/>
    </row>
    <row r="941" spans="1:5" x14ac:dyDescent="0.3">
      <c r="A941" s="465"/>
      <c r="B941" s="435"/>
      <c r="C941" s="453"/>
      <c r="D941" s="453"/>
      <c r="E941" s="435"/>
    </row>
    <row r="942" spans="1:5" x14ac:dyDescent="0.3">
      <c r="A942" s="465"/>
      <c r="B942" s="435"/>
      <c r="C942" s="453"/>
      <c r="D942" s="453"/>
      <c r="E942" s="435"/>
    </row>
    <row r="943" spans="1:5" x14ac:dyDescent="0.3">
      <c r="A943" s="465"/>
      <c r="B943" s="435"/>
      <c r="C943" s="453"/>
      <c r="D943" s="453"/>
      <c r="E943" s="435"/>
    </row>
    <row r="944" spans="1:5" x14ac:dyDescent="0.3">
      <c r="A944" s="465"/>
      <c r="B944" s="435"/>
      <c r="C944" s="453"/>
      <c r="D944" s="453"/>
      <c r="E944" s="435"/>
    </row>
    <row r="945" spans="1:5" x14ac:dyDescent="0.3">
      <c r="A945" s="465"/>
      <c r="B945" s="435"/>
      <c r="C945" s="453"/>
      <c r="D945" s="453"/>
      <c r="E945" s="435"/>
    </row>
    <row r="946" spans="1:5" x14ac:dyDescent="0.3">
      <c r="A946" s="465"/>
      <c r="B946" s="435"/>
      <c r="C946" s="453"/>
      <c r="D946" s="453"/>
      <c r="E946" s="435"/>
    </row>
    <row r="947" spans="1:5" x14ac:dyDescent="0.3">
      <c r="A947" s="465"/>
      <c r="B947" s="435"/>
      <c r="C947" s="453"/>
      <c r="D947" s="453"/>
      <c r="E947" s="435"/>
    </row>
    <row r="948" spans="1:5" x14ac:dyDescent="0.3">
      <c r="A948" s="465"/>
      <c r="B948" s="435"/>
      <c r="C948" s="453"/>
      <c r="D948" s="453"/>
      <c r="E948" s="435"/>
    </row>
    <row r="949" spans="1:5" x14ac:dyDescent="0.3">
      <c r="A949" s="465"/>
      <c r="B949" s="435"/>
      <c r="C949" s="453"/>
      <c r="D949" s="453"/>
      <c r="E949" s="435"/>
    </row>
    <row r="950" spans="1:5" x14ac:dyDescent="0.3">
      <c r="A950" s="465"/>
      <c r="B950" s="435"/>
      <c r="C950" s="453"/>
      <c r="D950" s="453"/>
      <c r="E950" s="435"/>
    </row>
    <row r="951" spans="1:5" x14ac:dyDescent="0.3">
      <c r="A951" s="465"/>
      <c r="B951" s="435"/>
      <c r="C951" s="453"/>
      <c r="D951" s="453"/>
      <c r="E951" s="435"/>
    </row>
    <row r="952" spans="1:5" x14ac:dyDescent="0.3">
      <c r="A952" s="465"/>
      <c r="B952" s="435"/>
      <c r="C952" s="453"/>
      <c r="D952" s="453"/>
      <c r="E952" s="435"/>
    </row>
    <row r="953" spans="1:5" x14ac:dyDescent="0.3">
      <c r="A953" s="465"/>
      <c r="B953" s="435"/>
      <c r="C953" s="453"/>
      <c r="D953" s="453"/>
      <c r="E953" s="435"/>
    </row>
    <row r="954" spans="1:5" x14ac:dyDescent="0.3">
      <c r="A954" s="465"/>
      <c r="B954" s="435"/>
      <c r="C954" s="453"/>
      <c r="D954" s="453"/>
      <c r="E954" s="435"/>
    </row>
    <row r="955" spans="1:5" x14ac:dyDescent="0.3">
      <c r="A955" s="465"/>
      <c r="B955" s="435"/>
      <c r="C955" s="453"/>
      <c r="D955" s="453"/>
      <c r="E955" s="435"/>
    </row>
    <row r="956" spans="1:5" x14ac:dyDescent="0.3">
      <c r="A956" s="465"/>
      <c r="B956" s="435"/>
      <c r="C956" s="453"/>
      <c r="D956" s="453"/>
      <c r="E956" s="435"/>
    </row>
    <row r="957" spans="1:5" x14ac:dyDescent="0.3">
      <c r="A957" s="465"/>
      <c r="B957" s="435"/>
      <c r="C957" s="453"/>
      <c r="D957" s="453"/>
      <c r="E957" s="435"/>
    </row>
    <row r="958" spans="1:5" x14ac:dyDescent="0.3">
      <c r="A958" s="465"/>
      <c r="B958" s="435"/>
      <c r="C958" s="453"/>
      <c r="D958" s="453"/>
      <c r="E958" s="435"/>
    </row>
    <row r="959" spans="1:5" x14ac:dyDescent="0.3">
      <c r="A959" s="465"/>
      <c r="B959" s="435"/>
      <c r="C959" s="453"/>
      <c r="D959" s="453"/>
      <c r="E959" s="435"/>
    </row>
    <row r="960" spans="1:5" x14ac:dyDescent="0.3">
      <c r="A960" s="465"/>
      <c r="B960" s="435"/>
      <c r="C960" s="453"/>
      <c r="D960" s="453"/>
      <c r="E960" s="435"/>
    </row>
    <row r="961" spans="1:5" x14ac:dyDescent="0.3">
      <c r="A961" s="465"/>
      <c r="B961" s="435"/>
      <c r="C961" s="453"/>
      <c r="D961" s="453"/>
      <c r="E961" s="435"/>
    </row>
    <row r="962" spans="1:5" x14ac:dyDescent="0.3">
      <c r="A962" s="465"/>
      <c r="B962" s="435"/>
      <c r="C962" s="453"/>
      <c r="D962" s="453"/>
      <c r="E962" s="435"/>
    </row>
    <row r="963" spans="1:5" x14ac:dyDescent="0.3">
      <c r="A963" s="465"/>
      <c r="B963" s="435"/>
      <c r="C963" s="453"/>
      <c r="D963" s="453"/>
      <c r="E963" s="435"/>
    </row>
    <row r="964" spans="1:5" x14ac:dyDescent="0.3">
      <c r="A964" s="465"/>
      <c r="B964" s="435"/>
      <c r="C964" s="453"/>
      <c r="D964" s="453"/>
      <c r="E964" s="435"/>
    </row>
    <row r="965" spans="1:5" x14ac:dyDescent="0.3">
      <c r="A965" s="465"/>
      <c r="B965" s="435"/>
      <c r="C965" s="453"/>
      <c r="D965" s="453"/>
      <c r="E965" s="435"/>
    </row>
    <row r="966" spans="1:5" x14ac:dyDescent="0.3">
      <c r="A966" s="465"/>
      <c r="B966" s="435"/>
      <c r="C966" s="453"/>
      <c r="D966" s="453"/>
      <c r="E966" s="435"/>
    </row>
    <row r="967" spans="1:5" x14ac:dyDescent="0.3">
      <c r="A967" s="465"/>
      <c r="B967" s="435"/>
      <c r="C967" s="453"/>
      <c r="D967" s="453"/>
      <c r="E967" s="435"/>
    </row>
    <row r="968" spans="1:5" x14ac:dyDescent="0.3">
      <c r="A968" s="465"/>
      <c r="B968" s="435"/>
      <c r="C968" s="453"/>
      <c r="D968" s="453"/>
      <c r="E968" s="435"/>
    </row>
    <row r="969" spans="1:5" x14ac:dyDescent="0.3">
      <c r="A969" s="465"/>
      <c r="B969" s="435"/>
      <c r="C969" s="453"/>
      <c r="D969" s="453"/>
      <c r="E969" s="435"/>
    </row>
    <row r="970" spans="1:5" x14ac:dyDescent="0.3">
      <c r="A970" s="465"/>
      <c r="B970" s="435"/>
      <c r="C970" s="453"/>
      <c r="D970" s="453"/>
      <c r="E970" s="435"/>
    </row>
    <row r="971" spans="1:5" x14ac:dyDescent="0.3">
      <c r="A971" s="465"/>
      <c r="B971" s="435"/>
      <c r="C971" s="453"/>
      <c r="D971" s="453"/>
      <c r="E971" s="435"/>
    </row>
    <row r="972" spans="1:5" x14ac:dyDescent="0.3">
      <c r="A972" s="465"/>
      <c r="B972" s="435"/>
      <c r="C972" s="453"/>
      <c r="D972" s="453"/>
      <c r="E972" s="435"/>
    </row>
    <row r="973" spans="1:5" x14ac:dyDescent="0.3">
      <c r="A973" s="465"/>
      <c r="B973" s="435"/>
      <c r="C973" s="453"/>
      <c r="D973" s="453"/>
      <c r="E973" s="435"/>
    </row>
    <row r="974" spans="1:5" x14ac:dyDescent="0.3">
      <c r="A974" s="465"/>
      <c r="B974" s="435"/>
      <c r="C974" s="453"/>
      <c r="D974" s="453"/>
      <c r="E974" s="435"/>
    </row>
    <row r="975" spans="1:5" x14ac:dyDescent="0.3">
      <c r="A975" s="465"/>
      <c r="B975" s="435"/>
      <c r="C975" s="453"/>
      <c r="D975" s="453"/>
      <c r="E975" s="435"/>
    </row>
    <row r="976" spans="1:5" x14ac:dyDescent="0.3">
      <c r="A976" s="465"/>
      <c r="B976" s="435"/>
      <c r="C976" s="453"/>
      <c r="D976" s="453"/>
      <c r="E976" s="435"/>
    </row>
    <row r="977" spans="1:5" x14ac:dyDescent="0.3">
      <c r="A977" s="465"/>
      <c r="B977" s="435"/>
      <c r="C977" s="453"/>
      <c r="D977" s="453"/>
      <c r="E977" s="435"/>
    </row>
    <row r="978" spans="1:5" x14ac:dyDescent="0.3">
      <c r="A978" s="465"/>
      <c r="B978" s="435"/>
      <c r="C978" s="453"/>
      <c r="D978" s="453"/>
      <c r="E978" s="435"/>
    </row>
    <row r="979" spans="1:5" x14ac:dyDescent="0.3">
      <c r="A979" s="465"/>
      <c r="B979" s="435"/>
      <c r="C979" s="453"/>
      <c r="D979" s="453"/>
      <c r="E979" s="435"/>
    </row>
    <row r="980" spans="1:5" x14ac:dyDescent="0.3">
      <c r="A980" s="465"/>
      <c r="B980" s="435"/>
      <c r="C980" s="453"/>
      <c r="D980" s="453"/>
      <c r="E980" s="435"/>
    </row>
    <row r="981" spans="1:5" x14ac:dyDescent="0.3">
      <c r="A981" s="465"/>
      <c r="B981" s="435"/>
      <c r="C981" s="453"/>
      <c r="D981" s="453"/>
      <c r="E981" s="435"/>
    </row>
    <row r="982" spans="1:5" x14ac:dyDescent="0.3">
      <c r="A982" s="465"/>
      <c r="B982" s="435"/>
      <c r="C982" s="453"/>
      <c r="D982" s="453"/>
      <c r="E982" s="435"/>
    </row>
    <row r="983" spans="1:5" x14ac:dyDescent="0.3">
      <c r="A983" s="465"/>
      <c r="B983" s="435"/>
      <c r="C983" s="453"/>
      <c r="D983" s="453"/>
      <c r="E983" s="435"/>
    </row>
    <row r="984" spans="1:5" x14ac:dyDescent="0.3">
      <c r="A984" s="465"/>
      <c r="B984" s="435"/>
      <c r="C984" s="453"/>
      <c r="D984" s="453"/>
      <c r="E984" s="435"/>
    </row>
    <row r="985" spans="1:5" x14ac:dyDescent="0.3">
      <c r="A985" s="465"/>
      <c r="B985" s="435"/>
      <c r="C985" s="453"/>
      <c r="D985" s="453"/>
      <c r="E985" s="435"/>
    </row>
    <row r="986" spans="1:5" x14ac:dyDescent="0.3">
      <c r="A986" s="465"/>
      <c r="B986" s="435"/>
      <c r="C986" s="453"/>
      <c r="D986" s="453"/>
      <c r="E986" s="435"/>
    </row>
    <row r="987" spans="1:5" x14ac:dyDescent="0.3">
      <c r="A987" s="465"/>
      <c r="B987" s="435"/>
      <c r="C987" s="453"/>
      <c r="D987" s="453"/>
      <c r="E987" s="435"/>
    </row>
    <row r="988" spans="1:5" x14ac:dyDescent="0.3">
      <c r="A988" s="465"/>
      <c r="B988" s="435"/>
      <c r="C988" s="453"/>
      <c r="D988" s="453"/>
      <c r="E988" s="435"/>
    </row>
    <row r="989" spans="1:5" x14ac:dyDescent="0.3">
      <c r="A989" s="465"/>
      <c r="B989" s="435"/>
      <c r="C989" s="453"/>
      <c r="D989" s="453"/>
      <c r="E989" s="435"/>
    </row>
    <row r="990" spans="1:5" x14ac:dyDescent="0.3">
      <c r="A990" s="465"/>
      <c r="B990" s="435"/>
      <c r="C990" s="453"/>
      <c r="D990" s="453"/>
      <c r="E990" s="435"/>
    </row>
    <row r="991" spans="1:5" x14ac:dyDescent="0.3">
      <c r="A991" s="465"/>
      <c r="B991" s="435"/>
      <c r="C991" s="453"/>
      <c r="D991" s="453"/>
      <c r="E991" s="435"/>
    </row>
    <row r="992" spans="1:5" x14ac:dyDescent="0.3">
      <c r="A992" s="465"/>
      <c r="B992" s="435"/>
      <c r="C992" s="453"/>
      <c r="D992" s="453"/>
      <c r="E992" s="435"/>
    </row>
    <row r="993" spans="1:5" x14ac:dyDescent="0.3">
      <c r="A993" s="465"/>
      <c r="B993" s="435"/>
      <c r="C993" s="453"/>
      <c r="D993" s="453"/>
      <c r="E993" s="435"/>
    </row>
    <row r="994" spans="1:5" x14ac:dyDescent="0.3">
      <c r="A994" s="465"/>
      <c r="B994" s="435"/>
      <c r="C994" s="453"/>
      <c r="D994" s="453"/>
      <c r="E994" s="435"/>
    </row>
    <row r="995" spans="1:5" x14ac:dyDescent="0.3">
      <c r="A995" s="465"/>
      <c r="B995" s="435"/>
      <c r="C995" s="453"/>
      <c r="D995" s="453"/>
      <c r="E995" s="435"/>
    </row>
    <row r="996" spans="1:5" x14ac:dyDescent="0.3">
      <c r="A996" s="465"/>
      <c r="B996" s="435"/>
      <c r="C996" s="453"/>
      <c r="D996" s="453"/>
      <c r="E996" s="435"/>
    </row>
    <row r="997" spans="1:5" x14ac:dyDescent="0.3">
      <c r="A997" s="465"/>
      <c r="B997" s="435"/>
      <c r="C997" s="453"/>
      <c r="D997" s="453"/>
      <c r="E997" s="435"/>
    </row>
    <row r="998" spans="1:5" x14ac:dyDescent="0.3">
      <c r="A998" s="465"/>
      <c r="B998" s="435"/>
      <c r="C998" s="453"/>
      <c r="D998" s="453"/>
      <c r="E998" s="435"/>
    </row>
    <row r="999" spans="1:5" x14ac:dyDescent="0.3">
      <c r="A999" s="465"/>
      <c r="B999" s="435"/>
      <c r="C999" s="453"/>
      <c r="D999" s="453"/>
      <c r="E999" s="435"/>
    </row>
    <row r="1000" spans="1:5" x14ac:dyDescent="0.3">
      <c r="A1000" s="465"/>
      <c r="B1000" s="435"/>
      <c r="C1000" s="453"/>
      <c r="D1000" s="453"/>
      <c r="E1000" s="435"/>
    </row>
    <row r="1001" spans="1:5" x14ac:dyDescent="0.3">
      <c r="A1001" s="465"/>
      <c r="B1001" s="435"/>
      <c r="C1001" s="453"/>
      <c r="D1001" s="453"/>
      <c r="E1001" s="435"/>
    </row>
    <row r="1002" spans="1:5" x14ac:dyDescent="0.3">
      <c r="A1002" s="465"/>
      <c r="B1002" s="435"/>
      <c r="C1002" s="453"/>
      <c r="D1002" s="453"/>
      <c r="E1002" s="435"/>
    </row>
    <row r="1003" spans="1:5" x14ac:dyDescent="0.3">
      <c r="A1003" s="465"/>
      <c r="B1003" s="435"/>
      <c r="C1003" s="453"/>
      <c r="D1003" s="453"/>
      <c r="E1003" s="435"/>
    </row>
    <row r="1004" spans="1:5" x14ac:dyDescent="0.3">
      <c r="A1004" s="465"/>
      <c r="B1004" s="435"/>
      <c r="C1004" s="453"/>
      <c r="D1004" s="453"/>
      <c r="E1004" s="435"/>
    </row>
    <row r="1005" spans="1:5" x14ac:dyDescent="0.3">
      <c r="A1005" s="465"/>
      <c r="B1005" s="435"/>
      <c r="C1005" s="453"/>
      <c r="D1005" s="453"/>
      <c r="E1005" s="435"/>
    </row>
    <row r="1006" spans="1:5" x14ac:dyDescent="0.3">
      <c r="A1006" s="465"/>
      <c r="B1006" s="435"/>
      <c r="C1006" s="453"/>
      <c r="D1006" s="453"/>
      <c r="E1006" s="435"/>
    </row>
    <row r="1007" spans="1:5" x14ac:dyDescent="0.3">
      <c r="A1007" s="465"/>
      <c r="B1007" s="435"/>
      <c r="C1007" s="453"/>
      <c r="D1007" s="453"/>
      <c r="E1007" s="435"/>
    </row>
    <row r="1008" spans="1:5" x14ac:dyDescent="0.3">
      <c r="A1008" s="465"/>
      <c r="B1008" s="435"/>
      <c r="C1008" s="453"/>
      <c r="D1008" s="453"/>
      <c r="E1008" s="435"/>
    </row>
    <row r="1009" spans="1:5" x14ac:dyDescent="0.3">
      <c r="A1009" s="465"/>
      <c r="B1009" s="435"/>
      <c r="C1009" s="453"/>
      <c r="D1009" s="453"/>
      <c r="E1009" s="435"/>
    </row>
    <row r="1010" spans="1:5" x14ac:dyDescent="0.3">
      <c r="A1010" s="465"/>
      <c r="B1010" s="435"/>
      <c r="C1010" s="453"/>
      <c r="D1010" s="453"/>
      <c r="E1010" s="435"/>
    </row>
    <row r="1011" spans="1:5" x14ac:dyDescent="0.3">
      <c r="A1011" s="465"/>
      <c r="B1011" s="435"/>
      <c r="C1011" s="453"/>
      <c r="D1011" s="453"/>
      <c r="E1011" s="435"/>
    </row>
    <row r="1012" spans="1:5" x14ac:dyDescent="0.3">
      <c r="A1012" s="465"/>
      <c r="B1012" s="435"/>
      <c r="C1012" s="453"/>
      <c r="D1012" s="453"/>
      <c r="E1012" s="435"/>
    </row>
    <row r="1013" spans="1:5" x14ac:dyDescent="0.3">
      <c r="A1013" s="465"/>
      <c r="B1013" s="435"/>
      <c r="C1013" s="453"/>
      <c r="D1013" s="453"/>
      <c r="E1013" s="435"/>
    </row>
    <row r="1014" spans="1:5" x14ac:dyDescent="0.3">
      <c r="A1014" s="465"/>
      <c r="B1014" s="435"/>
      <c r="C1014" s="453"/>
      <c r="D1014" s="453"/>
      <c r="E1014" s="435"/>
    </row>
    <row r="1015" spans="1:5" x14ac:dyDescent="0.3">
      <c r="A1015" s="465"/>
      <c r="B1015" s="435"/>
      <c r="C1015" s="453"/>
      <c r="D1015" s="453"/>
      <c r="E1015" s="435"/>
    </row>
    <row r="1016" spans="1:5" x14ac:dyDescent="0.3">
      <c r="A1016" s="465"/>
      <c r="B1016" s="435"/>
      <c r="C1016" s="453"/>
      <c r="D1016" s="453"/>
      <c r="E1016" s="435"/>
    </row>
    <row r="1017" spans="1:5" x14ac:dyDescent="0.3">
      <c r="A1017" s="465"/>
      <c r="B1017" s="435"/>
      <c r="C1017" s="453"/>
      <c r="D1017" s="453"/>
      <c r="E1017" s="435"/>
    </row>
    <row r="1018" spans="1:5" x14ac:dyDescent="0.3">
      <c r="A1018" s="465"/>
      <c r="B1018" s="435"/>
      <c r="C1018" s="453"/>
      <c r="D1018" s="453"/>
      <c r="E1018" s="435"/>
    </row>
    <row r="1019" spans="1:5" x14ac:dyDescent="0.3">
      <c r="A1019" s="465"/>
      <c r="B1019" s="435"/>
      <c r="C1019" s="453"/>
      <c r="D1019" s="453"/>
      <c r="E1019" s="435"/>
    </row>
    <row r="1020" spans="1:5" x14ac:dyDescent="0.3">
      <c r="A1020" s="465"/>
      <c r="B1020" s="435"/>
      <c r="C1020" s="453"/>
      <c r="D1020" s="453"/>
      <c r="E1020" s="435"/>
    </row>
    <row r="1021" spans="1:5" x14ac:dyDescent="0.3">
      <c r="A1021" s="465"/>
      <c r="B1021" s="435"/>
      <c r="C1021" s="453"/>
      <c r="D1021" s="453"/>
      <c r="E1021" s="435"/>
    </row>
  </sheetData>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E630-098A-455D-BB21-B45AE57C3AB8}">
  <sheetPr codeName="Sheet13">
    <tabColor theme="0"/>
  </sheetPr>
  <dimension ref="A1:GL183"/>
  <sheetViews>
    <sheetView showGridLines="0" zoomScale="80" zoomScaleNormal="80" workbookViewId="0">
      <selection activeCell="B3" sqref="B3"/>
    </sheetView>
  </sheetViews>
  <sheetFormatPr defaultColWidth="10.69921875" defaultRowHeight="15.6" x14ac:dyDescent="0.3"/>
  <cols>
    <col min="1" max="1" width="12.8984375" bestFit="1" customWidth="1"/>
    <col min="2" max="2" width="12" bestFit="1" customWidth="1"/>
    <col min="3" max="5" width="2.19921875" customWidth="1"/>
    <col min="6" max="6" width="26.296875" customWidth="1"/>
    <col min="7" max="7" width="2.69921875" customWidth="1"/>
    <col min="8" max="187" width="12.09765625" customWidth="1"/>
    <col min="188" max="188" width="10.69921875" customWidth="1"/>
    <col min="191" max="191" width="11.09765625" bestFit="1" customWidth="1"/>
    <col min="192" max="192" width="13.8984375" bestFit="1" customWidth="1"/>
    <col min="193" max="193" width="12.19921875" bestFit="1" customWidth="1"/>
  </cols>
  <sheetData>
    <row r="1" spans="1:193" x14ac:dyDescent="0.3">
      <c r="H1" t="str">
        <f>IFERROR(VLOOKUP(A32,#REF!,25,FALSE),"")</f>
        <v/>
      </c>
      <c r="I1" t="str">
        <f>IFERROR(VLOOKUP(B32,#REF!,25,FALSE),"")</f>
        <v/>
      </c>
      <c r="J1" t="str">
        <f>IFERROR(VLOOKUP(C32,#REF!,25,FALSE),"")</f>
        <v/>
      </c>
      <c r="K1" t="str">
        <f>IFERROR(VLOOKUP(D32,#REF!,25,FALSE),"")</f>
        <v/>
      </c>
      <c r="L1" t="str">
        <f>IFERROR(VLOOKUP(E32,#REF!,25,FALSE),"")</f>
        <v/>
      </c>
      <c r="M1" t="str">
        <f>IFERROR(VLOOKUP(F32,#REF!,25,FALSE),"")</f>
        <v/>
      </c>
      <c r="N1" t="str">
        <f>IFERROR(VLOOKUP(G32,#REF!,25,FALSE),"")</f>
        <v/>
      </c>
      <c r="O1" t="str">
        <f>IFERROR(VLOOKUP(H32,#REF!,25,FALSE),"")</f>
        <v/>
      </c>
      <c r="P1" t="str">
        <f>IFERROR(VLOOKUP(I32,#REF!,25,FALSE),"")</f>
        <v/>
      </c>
      <c r="Q1" t="str">
        <f>IFERROR(VLOOKUP(J32,#REF!,25,FALSE),"")</f>
        <v/>
      </c>
      <c r="R1" t="str">
        <f>IFERROR(VLOOKUP(K32,#REF!,25,FALSE),"")</f>
        <v/>
      </c>
      <c r="S1" t="str">
        <f>IFERROR(VLOOKUP(L32,#REF!,25,FALSE),"")</f>
        <v/>
      </c>
      <c r="T1" t="str">
        <f>IFERROR(VLOOKUP(M32,#REF!,25,FALSE),"")</f>
        <v/>
      </c>
      <c r="U1" t="str">
        <f>IFERROR(VLOOKUP(N32,#REF!,25,FALSE),"")</f>
        <v/>
      </c>
      <c r="V1" t="str">
        <f>IFERROR(VLOOKUP(O32,#REF!,25,FALSE),"")</f>
        <v/>
      </c>
      <c r="W1" t="str">
        <f>IFERROR(VLOOKUP(P32,#REF!,25,FALSE),"")</f>
        <v/>
      </c>
      <c r="X1" t="str">
        <f>IFERROR(VLOOKUP(Q32,#REF!,25,FALSE),"")</f>
        <v/>
      </c>
      <c r="Y1" t="str">
        <f>IFERROR(VLOOKUP(R32,#REF!,25,FALSE),"")</f>
        <v/>
      </c>
      <c r="Z1" t="str">
        <f>IFERROR(VLOOKUP(S32,#REF!,25,FALSE),"")</f>
        <v/>
      </c>
      <c r="AA1" t="str">
        <f>IFERROR(VLOOKUP(T32,#REF!,25,FALSE),"")</f>
        <v/>
      </c>
      <c r="AB1" t="str">
        <f>IFERROR(VLOOKUP(U32,#REF!,25,FALSE),"")</f>
        <v/>
      </c>
      <c r="AC1" t="str">
        <f>IFERROR(VLOOKUP(V32,#REF!,25,FALSE),"")</f>
        <v/>
      </c>
      <c r="AD1" t="str">
        <f>IFERROR(VLOOKUP(W32,#REF!,25,FALSE),"")</f>
        <v/>
      </c>
      <c r="AE1" t="str">
        <f>IFERROR(VLOOKUP(X32,#REF!,25,FALSE),"")</f>
        <v/>
      </c>
      <c r="AF1" t="str">
        <f>IFERROR(VLOOKUP(Y32,#REF!,25,FALSE),"")</f>
        <v/>
      </c>
      <c r="AG1" t="str">
        <f>IFERROR(VLOOKUP(Z32,#REF!,25,FALSE),"")</f>
        <v/>
      </c>
      <c r="AH1" t="str">
        <f>IFERROR(VLOOKUP(AA32,#REF!,25,FALSE),"")</f>
        <v/>
      </c>
      <c r="AI1" t="str">
        <f>IFERROR(VLOOKUP(AB32,#REF!,25,FALSE),"")</f>
        <v/>
      </c>
      <c r="AJ1" t="str">
        <f>IFERROR(VLOOKUP(AC32,#REF!,25,FALSE),"")</f>
        <v/>
      </c>
      <c r="AK1" t="str">
        <f>IFERROR(VLOOKUP(AD32,#REF!,25,FALSE),"")</f>
        <v/>
      </c>
      <c r="AL1" t="str">
        <f>IFERROR(VLOOKUP(AE32,#REF!,25,FALSE),"")</f>
        <v/>
      </c>
      <c r="AM1" t="str">
        <f>IFERROR(VLOOKUP(AF32,#REF!,25,FALSE),"")</f>
        <v/>
      </c>
      <c r="AN1" t="str">
        <f>IFERROR(VLOOKUP(AG32,#REF!,25,FALSE),"")</f>
        <v/>
      </c>
      <c r="AO1" t="str">
        <f>IFERROR(VLOOKUP(AH32,#REF!,25,FALSE),"")</f>
        <v/>
      </c>
      <c r="AP1" t="str">
        <f>IFERROR(VLOOKUP(AI32,#REF!,25,FALSE),"")</f>
        <v/>
      </c>
      <c r="AQ1" t="str">
        <f>IFERROR(VLOOKUP(AJ32,#REF!,25,FALSE),"")</f>
        <v/>
      </c>
      <c r="AR1" t="str">
        <f>IFERROR(VLOOKUP(AK32,#REF!,25,FALSE),"")</f>
        <v/>
      </c>
      <c r="AS1" t="str">
        <f>IFERROR(VLOOKUP(AL32,#REF!,25,FALSE),"")</f>
        <v/>
      </c>
      <c r="AT1" t="str">
        <f>IFERROR(VLOOKUP(AM32,#REF!,25,FALSE),"")</f>
        <v/>
      </c>
      <c r="AU1" t="str">
        <f>IFERROR(VLOOKUP(AN32,#REF!,25,FALSE),"")</f>
        <v/>
      </c>
      <c r="AV1" t="str">
        <f>IFERROR(VLOOKUP(AO32,#REF!,25,FALSE),"")</f>
        <v/>
      </c>
      <c r="AW1" t="str">
        <f>IFERROR(VLOOKUP(AP32,#REF!,25,FALSE),"")</f>
        <v/>
      </c>
      <c r="AX1" t="str">
        <f>IFERROR(VLOOKUP(AQ32,#REF!,25,FALSE),"")</f>
        <v/>
      </c>
      <c r="AY1" t="str">
        <f>IFERROR(VLOOKUP(AR32,#REF!,25,FALSE),"")</f>
        <v/>
      </c>
      <c r="AZ1" t="str">
        <f>IFERROR(VLOOKUP(AS32,#REF!,25,FALSE),"")</f>
        <v/>
      </c>
      <c r="BA1" t="str">
        <f>IFERROR(VLOOKUP(AT32,#REF!,25,FALSE),"")</f>
        <v/>
      </c>
      <c r="BB1" t="str">
        <f>IFERROR(VLOOKUP(AU32,#REF!,25,FALSE),"")</f>
        <v/>
      </c>
      <c r="BC1" t="str">
        <f>IFERROR(VLOOKUP(AV32,#REF!,25,FALSE),"")</f>
        <v/>
      </c>
      <c r="BD1" t="str">
        <f>IFERROR(VLOOKUP(AW32,#REF!,25,FALSE),"")</f>
        <v/>
      </c>
      <c r="BE1" t="str">
        <f>IFERROR(VLOOKUP(AX32,#REF!,25,FALSE),"")</f>
        <v/>
      </c>
      <c r="BF1" t="str">
        <f>IFERROR(VLOOKUP(AY32,#REF!,25,FALSE),"")</f>
        <v/>
      </c>
      <c r="BG1" t="str">
        <f>IFERROR(VLOOKUP(AZ32,#REF!,25,FALSE),"")</f>
        <v/>
      </c>
      <c r="BH1" t="str">
        <f>IFERROR(VLOOKUP(BA32,#REF!,25,FALSE),"")</f>
        <v/>
      </c>
      <c r="BI1" t="str">
        <f>IFERROR(VLOOKUP(BB32,#REF!,25,FALSE),"")</f>
        <v/>
      </c>
      <c r="BJ1" t="str">
        <f>IFERROR(VLOOKUP(BC32,#REF!,25,FALSE),"")</f>
        <v/>
      </c>
      <c r="BK1" t="str">
        <f>IFERROR(VLOOKUP(BD32,#REF!,25,FALSE),"")</f>
        <v/>
      </c>
      <c r="BL1" t="str">
        <f>IFERROR(VLOOKUP(BE32,#REF!,25,FALSE),"")</f>
        <v/>
      </c>
      <c r="BM1" t="str">
        <f>IFERROR(VLOOKUP(BF32,#REF!,25,FALSE),"")</f>
        <v/>
      </c>
      <c r="BN1" t="str">
        <f>IFERROR(VLOOKUP(BG32,#REF!,25,FALSE),"")</f>
        <v/>
      </c>
      <c r="BO1" t="str">
        <f>IFERROR(VLOOKUP(BH32,#REF!,25,FALSE),"")</f>
        <v/>
      </c>
      <c r="BP1" t="str">
        <f>IFERROR(VLOOKUP(BI32,#REF!,25,FALSE),"")</f>
        <v/>
      </c>
      <c r="BQ1" t="str">
        <f>IFERROR(VLOOKUP(BJ32,#REF!,25,FALSE),"")</f>
        <v/>
      </c>
      <c r="BR1" t="str">
        <f>IFERROR(VLOOKUP(BK32,#REF!,25,FALSE),"")</f>
        <v/>
      </c>
      <c r="BS1" t="str">
        <f>IFERROR(VLOOKUP(BL32,#REF!,25,FALSE),"")</f>
        <v/>
      </c>
      <c r="BT1" t="str">
        <f>IFERROR(VLOOKUP(BM32,#REF!,25,FALSE),"")</f>
        <v/>
      </c>
      <c r="BU1" t="str">
        <f>IFERROR(VLOOKUP(BN32,#REF!,25,FALSE),"")</f>
        <v/>
      </c>
      <c r="BV1" t="str">
        <f>IFERROR(VLOOKUP(BO32,#REF!,25,FALSE),"")</f>
        <v/>
      </c>
      <c r="BW1" t="str">
        <f>IFERROR(VLOOKUP(BP32,#REF!,25,FALSE),"")</f>
        <v/>
      </c>
      <c r="BX1" t="str">
        <f>IFERROR(VLOOKUP(BQ32,#REF!,25,FALSE),"")</f>
        <v/>
      </c>
      <c r="BY1" t="str">
        <f>IFERROR(VLOOKUP(BR32,#REF!,25,FALSE),"")</f>
        <v/>
      </c>
      <c r="BZ1" t="str">
        <f>IFERROR(VLOOKUP(BS32,#REF!,25,FALSE),"")</f>
        <v/>
      </c>
      <c r="CA1" t="str">
        <f>IFERROR(VLOOKUP(BT32,#REF!,25,FALSE),"")</f>
        <v/>
      </c>
      <c r="CB1" t="str">
        <f>IFERROR(VLOOKUP(BU32,#REF!,25,FALSE),"")</f>
        <v/>
      </c>
      <c r="CC1" t="str">
        <f>IFERROR(VLOOKUP(BV32,#REF!,25,FALSE),"")</f>
        <v/>
      </c>
      <c r="CD1" t="str">
        <f>IFERROR(VLOOKUP(BW32,#REF!,25,FALSE),"")</f>
        <v/>
      </c>
      <c r="CE1" t="str">
        <f>IFERROR(VLOOKUP(BX32,#REF!,25,FALSE),"")</f>
        <v/>
      </c>
      <c r="CF1" t="str">
        <f>IFERROR(VLOOKUP(BY32,#REF!,25,FALSE),"")</f>
        <v/>
      </c>
      <c r="CG1" t="str">
        <f>IFERROR(VLOOKUP(BZ32,#REF!,25,FALSE),"")</f>
        <v/>
      </c>
      <c r="CH1" t="str">
        <f>IFERROR(VLOOKUP(CA32,#REF!,25,FALSE),"")</f>
        <v/>
      </c>
      <c r="CI1" t="str">
        <f>IFERROR(VLOOKUP(CB32,#REF!,25,FALSE),"")</f>
        <v/>
      </c>
      <c r="CJ1" t="str">
        <f>IFERROR(VLOOKUP(CC32,#REF!,25,FALSE),"")</f>
        <v/>
      </c>
      <c r="CK1" t="str">
        <f>IFERROR(VLOOKUP(CD32,#REF!,25,FALSE),"")</f>
        <v/>
      </c>
      <c r="CL1" t="str">
        <f>IFERROR(VLOOKUP(CE32,#REF!,25,FALSE),"")</f>
        <v/>
      </c>
      <c r="CM1" t="str">
        <f>IFERROR(VLOOKUP(CF32,#REF!,25,FALSE),"")</f>
        <v/>
      </c>
      <c r="CN1" t="str">
        <f>IFERROR(VLOOKUP(CG32,#REF!,25,FALSE),"")</f>
        <v/>
      </c>
      <c r="CO1" t="str">
        <f>IFERROR(VLOOKUP(CH32,#REF!,25,FALSE),"")</f>
        <v/>
      </c>
      <c r="CP1" t="str">
        <f>IFERROR(VLOOKUP(CI32,#REF!,25,FALSE),"")</f>
        <v/>
      </c>
      <c r="CQ1" t="str">
        <f>IFERROR(VLOOKUP(CJ32,#REF!,25,FALSE),"")</f>
        <v/>
      </c>
      <c r="CR1" t="str">
        <f>IFERROR(VLOOKUP(CK32,#REF!,25,FALSE),"")</f>
        <v/>
      </c>
      <c r="CS1" t="str">
        <f>IFERROR(VLOOKUP(CL32,#REF!,25,FALSE),"")</f>
        <v/>
      </c>
      <c r="CT1" t="str">
        <f>IFERROR(VLOOKUP(CM32,#REF!,25,FALSE),"")</f>
        <v/>
      </c>
      <c r="CU1" t="str">
        <f>IFERROR(VLOOKUP(CN32,#REF!,25,FALSE),"")</f>
        <v/>
      </c>
      <c r="CV1" t="str">
        <f>IFERROR(VLOOKUP(CO32,#REF!,25,FALSE),"")</f>
        <v/>
      </c>
      <c r="CW1" t="str">
        <f>IFERROR(VLOOKUP(CP32,#REF!,25,FALSE),"")</f>
        <v/>
      </c>
      <c r="CX1" t="str">
        <f>IFERROR(VLOOKUP(CQ32,#REF!,25,FALSE),"")</f>
        <v/>
      </c>
      <c r="CY1" t="str">
        <f>IFERROR(VLOOKUP(CR32,#REF!,25,FALSE),"")</f>
        <v/>
      </c>
      <c r="CZ1" t="str">
        <f>IFERROR(VLOOKUP(CS32,#REF!,25,FALSE),"")</f>
        <v/>
      </c>
      <c r="DA1" t="str">
        <f>IFERROR(VLOOKUP(CT32,#REF!,25,FALSE),"")</f>
        <v/>
      </c>
      <c r="DB1" t="str">
        <f>IFERROR(VLOOKUP(CU32,#REF!,25,FALSE),"")</f>
        <v/>
      </c>
      <c r="DC1" t="str">
        <f>IFERROR(VLOOKUP(CV32,#REF!,25,FALSE),"")</f>
        <v/>
      </c>
      <c r="DD1" t="str">
        <f>IFERROR(VLOOKUP(CW32,#REF!,25,FALSE),"")</f>
        <v/>
      </c>
      <c r="DE1" t="str">
        <f>IFERROR(VLOOKUP(CX32,#REF!,25,FALSE),"")</f>
        <v/>
      </c>
      <c r="DF1" t="str">
        <f>IFERROR(VLOOKUP(CY32,#REF!,25,FALSE),"")</f>
        <v/>
      </c>
      <c r="DG1" t="str">
        <f>IFERROR(VLOOKUP(CZ32,#REF!,25,FALSE),"")</f>
        <v/>
      </c>
      <c r="DH1" t="str">
        <f>IFERROR(VLOOKUP(DA32,#REF!,25,FALSE),"")</f>
        <v/>
      </c>
      <c r="DI1" t="str">
        <f>IFERROR(VLOOKUP(DB32,#REF!,25,FALSE),"")</f>
        <v/>
      </c>
      <c r="DJ1" t="str">
        <f>IFERROR(VLOOKUP(DC32,#REF!,25,FALSE),"")</f>
        <v/>
      </c>
      <c r="DK1" t="str">
        <f>IFERROR(VLOOKUP(DD32,#REF!,25,FALSE),"")</f>
        <v/>
      </c>
      <c r="DL1" t="str">
        <f>IFERROR(VLOOKUP(DE32,#REF!,25,FALSE),"")</f>
        <v/>
      </c>
      <c r="DM1" t="str">
        <f>IFERROR(VLOOKUP(DF32,#REF!,25,FALSE),"")</f>
        <v/>
      </c>
      <c r="DN1" t="str">
        <f>IFERROR(VLOOKUP(DG32,#REF!,25,FALSE),"")</f>
        <v/>
      </c>
      <c r="DO1" t="str">
        <f>IFERROR(VLOOKUP(DH32,#REF!,25,FALSE),"")</f>
        <v/>
      </c>
      <c r="DP1" t="str">
        <f>IFERROR(VLOOKUP(DI32,#REF!,25,FALSE),"")</f>
        <v/>
      </c>
      <c r="DQ1" t="str">
        <f>IFERROR(VLOOKUP(DJ32,#REF!,25,FALSE),"")</f>
        <v/>
      </c>
      <c r="DR1" t="str">
        <f>IFERROR(VLOOKUP(DK32,#REF!,25,FALSE),"")</f>
        <v/>
      </c>
      <c r="DS1" t="str">
        <f>IFERROR(VLOOKUP(DL32,#REF!,25,FALSE),"")</f>
        <v/>
      </c>
      <c r="DT1" t="str">
        <f>IFERROR(VLOOKUP(DM32,#REF!,25,FALSE),"")</f>
        <v/>
      </c>
      <c r="DU1" t="str">
        <f>IFERROR(VLOOKUP(DN32,#REF!,25,FALSE),"")</f>
        <v/>
      </c>
      <c r="DV1" t="str">
        <f>IFERROR(VLOOKUP(DO32,#REF!,25,FALSE),"")</f>
        <v/>
      </c>
      <c r="DW1" t="str">
        <f>IFERROR(VLOOKUP(DP32,#REF!,25,FALSE),"")</f>
        <v/>
      </c>
      <c r="DX1" t="str">
        <f>IFERROR(VLOOKUP(DQ32,#REF!,25,FALSE),"")</f>
        <v/>
      </c>
      <c r="DY1" t="str">
        <f>IFERROR(VLOOKUP(DR32,#REF!,25,FALSE),"")</f>
        <v/>
      </c>
      <c r="DZ1" t="str">
        <f>IFERROR(VLOOKUP(DS32,#REF!,25,FALSE),"")</f>
        <v/>
      </c>
      <c r="EA1" t="str">
        <f>IFERROR(VLOOKUP(DT32,#REF!,25,FALSE),"")</f>
        <v/>
      </c>
      <c r="EB1" t="str">
        <f>IFERROR(VLOOKUP(DU32,#REF!,25,FALSE),"")</f>
        <v/>
      </c>
      <c r="EC1" t="str">
        <f>IFERROR(VLOOKUP(DV32,#REF!,25,FALSE),"")</f>
        <v/>
      </c>
      <c r="ED1" t="str">
        <f>IFERROR(VLOOKUP(DW32,#REF!,25,FALSE),"")</f>
        <v/>
      </c>
      <c r="EE1" t="str">
        <f>IFERROR(VLOOKUP(DX32,#REF!,25,FALSE),"")</f>
        <v/>
      </c>
      <c r="EF1" t="str">
        <f>IFERROR(VLOOKUP(DY32,#REF!,25,FALSE),"")</f>
        <v/>
      </c>
      <c r="EG1" t="str">
        <f>IFERROR(VLOOKUP(DZ32,#REF!,25,FALSE),"")</f>
        <v/>
      </c>
      <c r="EH1" t="str">
        <f>IFERROR(VLOOKUP(EA32,#REF!,25,FALSE),"")</f>
        <v/>
      </c>
      <c r="EI1" t="str">
        <f>IFERROR(VLOOKUP(EB32,#REF!,25,FALSE),"")</f>
        <v/>
      </c>
      <c r="EJ1" t="str">
        <f>IFERROR(VLOOKUP(EC32,#REF!,25,FALSE),"")</f>
        <v/>
      </c>
      <c r="EK1" t="str">
        <f>IFERROR(VLOOKUP(ED32,#REF!,25,FALSE),"")</f>
        <v/>
      </c>
      <c r="EL1" t="str">
        <f>IFERROR(VLOOKUP(EE32,#REF!,25,FALSE),"")</f>
        <v/>
      </c>
      <c r="EM1" t="str">
        <f>IFERROR(VLOOKUP(EF32,#REF!,25,FALSE),"")</f>
        <v/>
      </c>
      <c r="EN1" t="str">
        <f>IFERROR(VLOOKUP(EG32,#REF!,25,FALSE),"")</f>
        <v/>
      </c>
      <c r="EO1" t="str">
        <f>IFERROR(VLOOKUP(EH32,#REF!,25,FALSE),"")</f>
        <v/>
      </c>
      <c r="EP1" t="str">
        <f>IFERROR(VLOOKUP(EI32,#REF!,25,FALSE),"")</f>
        <v/>
      </c>
      <c r="EQ1" t="str">
        <f>IFERROR(VLOOKUP(EJ32,#REF!,25,FALSE),"")</f>
        <v/>
      </c>
      <c r="ER1" t="str">
        <f>IFERROR(VLOOKUP(EK32,#REF!,25,FALSE),"")</f>
        <v/>
      </c>
      <c r="ES1" t="str">
        <f>IFERROR(VLOOKUP(EL32,#REF!,25,FALSE),"")</f>
        <v/>
      </c>
      <c r="ET1" t="str">
        <f>IFERROR(VLOOKUP(EM32,#REF!,25,FALSE),"")</f>
        <v/>
      </c>
      <c r="EU1" t="str">
        <f>IFERROR(VLOOKUP(EN32,#REF!,25,FALSE),"")</f>
        <v/>
      </c>
      <c r="EV1" t="str">
        <f>IFERROR(VLOOKUP(EO32,#REF!,25,FALSE),"")</f>
        <v/>
      </c>
      <c r="EW1" t="str">
        <f>IFERROR(VLOOKUP(EP32,#REF!,25,FALSE),"")</f>
        <v/>
      </c>
      <c r="EX1" t="str">
        <f>IFERROR(VLOOKUP(EQ32,#REF!,25,FALSE),"")</f>
        <v/>
      </c>
      <c r="EY1" t="str">
        <f>IFERROR(VLOOKUP(ER32,#REF!,25,FALSE),"")</f>
        <v/>
      </c>
      <c r="EZ1" t="str">
        <f>IFERROR(VLOOKUP(ES32,#REF!,25,FALSE),"")</f>
        <v/>
      </c>
      <c r="FA1" t="str">
        <f>IFERROR(VLOOKUP(ET32,#REF!,25,FALSE),"")</f>
        <v/>
      </c>
      <c r="FB1" t="str">
        <f>IFERROR(VLOOKUP(EU32,#REF!,25,FALSE),"")</f>
        <v/>
      </c>
      <c r="FC1" t="str">
        <f>IFERROR(VLOOKUP(EV32,#REF!,25,FALSE),"")</f>
        <v/>
      </c>
      <c r="FD1" t="str">
        <f>IFERROR(VLOOKUP(EW32,#REF!,25,FALSE),"")</f>
        <v/>
      </c>
      <c r="FE1" t="str">
        <f>IFERROR(VLOOKUP(EX32,#REF!,25,FALSE),"")</f>
        <v/>
      </c>
      <c r="FF1" t="str">
        <f>IFERROR(VLOOKUP(EY32,#REF!,25,FALSE),"")</f>
        <v/>
      </c>
      <c r="FG1" t="str">
        <f>IFERROR(VLOOKUP(EZ32,#REF!,25,FALSE),"")</f>
        <v/>
      </c>
      <c r="FH1" t="str">
        <f>IFERROR(VLOOKUP(FA32,#REF!,25,FALSE),"")</f>
        <v/>
      </c>
      <c r="FI1" t="str">
        <f>IFERROR(VLOOKUP(FB32,#REF!,25,FALSE),"")</f>
        <v/>
      </c>
      <c r="FJ1" t="str">
        <f>IFERROR(VLOOKUP(FC32,#REF!,25,FALSE),"")</f>
        <v/>
      </c>
      <c r="FK1" t="str">
        <f>IFERROR(VLOOKUP(FD32,#REF!,25,FALSE),"")</f>
        <v/>
      </c>
      <c r="FL1" t="str">
        <f>IFERROR(VLOOKUP(FE32,#REF!,25,FALSE),"")</f>
        <v/>
      </c>
      <c r="FM1" t="str">
        <f>IFERROR(VLOOKUP(FF32,#REF!,25,FALSE),"")</f>
        <v/>
      </c>
      <c r="FN1" t="str">
        <f>IFERROR(VLOOKUP(FG32,#REF!,25,FALSE),"")</f>
        <v/>
      </c>
      <c r="FO1" t="str">
        <f>IFERROR(VLOOKUP(FH32,#REF!,25,FALSE),"")</f>
        <v/>
      </c>
      <c r="FP1" t="str">
        <f>IFERROR(VLOOKUP(FI32,#REF!,25,FALSE),"")</f>
        <v/>
      </c>
      <c r="FQ1" t="str">
        <f>IFERROR(VLOOKUP(FJ32,#REF!,25,FALSE),"")</f>
        <v/>
      </c>
      <c r="FR1" t="str">
        <f>IFERROR(VLOOKUP(FK32,#REF!,25,FALSE),"")</f>
        <v/>
      </c>
      <c r="FS1" t="str">
        <f>IFERROR(VLOOKUP(FL32,#REF!,25,FALSE),"")</f>
        <v/>
      </c>
      <c r="FT1" t="str">
        <f>IFERROR(VLOOKUP(FM32,#REF!,25,FALSE),"")</f>
        <v/>
      </c>
      <c r="FU1" t="str">
        <f>IFERROR(VLOOKUP(FN32,#REF!,25,FALSE),"")</f>
        <v/>
      </c>
      <c r="FV1" t="str">
        <f>IFERROR(VLOOKUP(FO32,#REF!,25,FALSE),"")</f>
        <v/>
      </c>
      <c r="FW1" t="str">
        <f>IFERROR(VLOOKUP(FP32,#REF!,25,FALSE),"")</f>
        <v/>
      </c>
      <c r="FX1" t="str">
        <f>IFERROR(VLOOKUP(FQ32,#REF!,25,FALSE),"")</f>
        <v/>
      </c>
      <c r="FY1" t="str">
        <f>IFERROR(VLOOKUP(FR32,#REF!,25,FALSE),"")</f>
        <v/>
      </c>
      <c r="FZ1" t="str">
        <f>IFERROR(VLOOKUP(FS32,#REF!,25,FALSE),"")</f>
        <v/>
      </c>
      <c r="GA1" t="str">
        <f>IFERROR(VLOOKUP(FT32,#REF!,25,FALSE),"")</f>
        <v/>
      </c>
      <c r="GB1" t="str">
        <f>IFERROR(VLOOKUP(FU32,#REF!,25,FALSE),"")</f>
        <v/>
      </c>
      <c r="GC1" t="str">
        <f>IFERROR(VLOOKUP(FV32,#REF!,25,FALSE),"")</f>
        <v/>
      </c>
      <c r="GD1" t="str">
        <f>IFERROR(VLOOKUP(FW32,#REF!,25,FALSE),"")</f>
        <v/>
      </c>
      <c r="GE1" t="str">
        <f>IFERROR(VLOOKUP(FX32,#REF!,25,FALSE),"")</f>
        <v/>
      </c>
      <c r="GI1" s="135" t="str">
        <f t="array" ref="GI1:GK1">TRANSPOSE(F6:F8)</f>
        <v>Total Spend</v>
      </c>
      <c r="GJ1" s="135" t="str">
        <v>Average Spend</v>
      </c>
      <c r="GK1" s="135" t="str">
        <v>Target Spend</v>
      </c>
    </row>
    <row r="2" spans="1:193" x14ac:dyDescent="0.3">
      <c r="A2" s="171" t="s">
        <v>525</v>
      </c>
      <c r="B2" s="364">
        <v>24</v>
      </c>
      <c r="D2" s="135"/>
      <c r="E2" s="135"/>
      <c r="F2" s="158" t="s">
        <v>27</v>
      </c>
      <c r="G2" s="159">
        <v>44196</v>
      </c>
      <c r="H2" s="160">
        <f t="shared" ref="H2" si="0">EOMONTH(G2,1)</f>
        <v>44227</v>
      </c>
      <c r="I2" s="160">
        <f t="shared" ref="I2" si="1">EOMONTH(H2,1)</f>
        <v>44255</v>
      </c>
      <c r="J2" s="160">
        <f t="shared" ref="J2" si="2">EOMONTH(I2,1)</f>
        <v>44286</v>
      </c>
      <c r="K2" s="160">
        <f t="shared" ref="K2" si="3">EOMONTH(J2,1)</f>
        <v>44316</v>
      </c>
      <c r="L2" s="160">
        <f t="shared" ref="L2" si="4">EOMONTH(K2,1)</f>
        <v>44347</v>
      </c>
      <c r="M2" s="160">
        <f t="shared" ref="M2" si="5">EOMONTH(L2,1)</f>
        <v>44377</v>
      </c>
      <c r="N2" s="160">
        <f t="shared" ref="N2" si="6">EOMONTH(M2,1)</f>
        <v>44408</v>
      </c>
      <c r="O2" s="160">
        <f t="shared" ref="O2" si="7">EOMONTH(N2,1)</f>
        <v>44439</v>
      </c>
      <c r="P2" s="160">
        <f t="shared" ref="P2" si="8">EOMONTH(O2,1)</f>
        <v>44469</v>
      </c>
      <c r="Q2" s="160">
        <f t="shared" ref="Q2" si="9">EOMONTH(P2,1)</f>
        <v>44500</v>
      </c>
      <c r="R2" s="160">
        <f t="shared" ref="R2" si="10">EOMONTH(Q2,1)</f>
        <v>44530</v>
      </c>
      <c r="S2" s="160">
        <f t="shared" ref="S2" si="11">EOMONTH(R2,1)</f>
        <v>44561</v>
      </c>
      <c r="T2" s="160">
        <f t="shared" ref="T2" si="12">EOMONTH(S2,1)</f>
        <v>44592</v>
      </c>
      <c r="U2" s="160">
        <f t="shared" ref="U2" si="13">EOMONTH(T2,1)</f>
        <v>44620</v>
      </c>
      <c r="V2" s="160">
        <f t="shared" ref="V2" si="14">EOMONTH(U2,1)</f>
        <v>44651</v>
      </c>
      <c r="W2" s="160">
        <f t="shared" ref="W2" si="15">EOMONTH(V2,1)</f>
        <v>44681</v>
      </c>
      <c r="X2" s="160">
        <f t="shared" ref="X2" si="16">EOMONTH(W2,1)</f>
        <v>44712</v>
      </c>
      <c r="Y2" s="160">
        <f t="shared" ref="Y2" si="17">EOMONTH(X2,1)</f>
        <v>44742</v>
      </c>
      <c r="Z2" s="160">
        <f t="shared" ref="Z2" si="18">EOMONTH(Y2,1)</f>
        <v>44773</v>
      </c>
      <c r="AA2" s="160">
        <f t="shared" ref="AA2" si="19">EOMONTH(Z2,1)</f>
        <v>44804</v>
      </c>
      <c r="AB2" s="160">
        <f t="shared" ref="AB2" si="20">EOMONTH(AA2,1)</f>
        <v>44834</v>
      </c>
      <c r="AC2" s="160">
        <f t="shared" ref="AC2" si="21">EOMONTH(AB2,1)</f>
        <v>44865</v>
      </c>
      <c r="AD2" s="160">
        <f t="shared" ref="AD2" si="22">EOMONTH(AC2,1)</f>
        <v>44895</v>
      </c>
      <c r="AE2" s="160">
        <f t="shared" ref="AE2" si="23">EOMONTH(AD2,1)</f>
        <v>44926</v>
      </c>
      <c r="AF2" s="160">
        <f t="shared" ref="AF2" si="24">EOMONTH(AE2,1)</f>
        <v>44957</v>
      </c>
      <c r="AG2" s="160">
        <f t="shared" ref="AG2" si="25">EOMONTH(AF2,1)</f>
        <v>44985</v>
      </c>
      <c r="AH2" s="160">
        <f t="shared" ref="AH2" si="26">EOMONTH(AG2,1)</f>
        <v>45016</v>
      </c>
      <c r="AI2" s="160">
        <f t="shared" ref="AI2" si="27">EOMONTH(AH2,1)</f>
        <v>45046</v>
      </c>
      <c r="AJ2" s="160">
        <f t="shared" ref="AJ2" si="28">EOMONTH(AI2,1)</f>
        <v>45077</v>
      </c>
      <c r="AK2" s="160">
        <f t="shared" ref="AK2" si="29">EOMONTH(AJ2,1)</f>
        <v>45107</v>
      </c>
      <c r="AL2" s="160">
        <f t="shared" ref="AL2" si="30">EOMONTH(AK2,1)</f>
        <v>45138</v>
      </c>
      <c r="AM2" s="160">
        <f t="shared" ref="AM2" si="31">EOMONTH(AL2,1)</f>
        <v>45169</v>
      </c>
      <c r="AN2" s="160">
        <f t="shared" ref="AN2" si="32">EOMONTH(AM2,1)</f>
        <v>45199</v>
      </c>
      <c r="AO2" s="160">
        <f t="shared" ref="AO2" si="33">EOMONTH(AN2,1)</f>
        <v>45230</v>
      </c>
      <c r="AP2" s="160">
        <f t="shared" ref="AP2" si="34">EOMONTH(AO2,1)</f>
        <v>45260</v>
      </c>
      <c r="AQ2" s="160">
        <f t="shared" ref="AQ2" si="35">EOMONTH(AP2,1)</f>
        <v>45291</v>
      </c>
      <c r="AR2" s="160">
        <f t="shared" ref="AR2" si="36">EOMONTH(AQ2,1)</f>
        <v>45322</v>
      </c>
      <c r="AS2" s="160">
        <f t="shared" ref="AS2" si="37">EOMONTH(AR2,1)</f>
        <v>45351</v>
      </c>
      <c r="AT2" s="160">
        <f t="shared" ref="AT2" si="38">EOMONTH(AS2,1)</f>
        <v>45382</v>
      </c>
      <c r="AU2" s="160">
        <f t="shared" ref="AU2" si="39">EOMONTH(AT2,1)</f>
        <v>45412</v>
      </c>
      <c r="AV2" s="160">
        <f t="shared" ref="AV2" si="40">EOMONTH(AU2,1)</f>
        <v>45443</v>
      </c>
      <c r="AW2" s="160">
        <f t="shared" ref="AW2" si="41">EOMONTH(AV2,1)</f>
        <v>45473</v>
      </c>
      <c r="AX2" s="160">
        <f t="shared" ref="AX2" si="42">EOMONTH(AW2,1)</f>
        <v>45504</v>
      </c>
      <c r="AY2" s="160">
        <f t="shared" ref="AY2" si="43">EOMONTH(AX2,1)</f>
        <v>45535</v>
      </c>
      <c r="AZ2" s="160">
        <f t="shared" ref="AZ2" si="44">EOMONTH(AY2,1)</f>
        <v>45565</v>
      </c>
      <c r="BA2" s="160">
        <f t="shared" ref="BA2" si="45">EOMONTH(AZ2,1)</f>
        <v>45596</v>
      </c>
      <c r="BB2" s="160">
        <f t="shared" ref="BB2" si="46">EOMONTH(BA2,1)</f>
        <v>45626</v>
      </c>
      <c r="BC2" s="160">
        <f t="shared" ref="BC2" si="47">EOMONTH(BB2,1)</f>
        <v>45657</v>
      </c>
      <c r="BD2" s="160">
        <f t="shared" ref="BD2" si="48">EOMONTH(BC2,1)</f>
        <v>45688</v>
      </c>
      <c r="BE2" s="160">
        <f t="shared" ref="BE2" si="49">EOMONTH(BD2,1)</f>
        <v>45716</v>
      </c>
      <c r="BF2" s="160">
        <f t="shared" ref="BF2" si="50">EOMONTH(BE2,1)</f>
        <v>45747</v>
      </c>
      <c r="BG2" s="160">
        <f t="shared" ref="BG2" si="51">EOMONTH(BF2,1)</f>
        <v>45777</v>
      </c>
      <c r="BH2" s="160">
        <f t="shared" ref="BH2" si="52">EOMONTH(BG2,1)</f>
        <v>45808</v>
      </c>
      <c r="BI2" s="160">
        <f t="shared" ref="BI2" si="53">EOMONTH(BH2,1)</f>
        <v>45838</v>
      </c>
      <c r="BJ2" s="160">
        <f t="shared" ref="BJ2" si="54">EOMONTH(BI2,1)</f>
        <v>45869</v>
      </c>
      <c r="BK2" s="160">
        <f t="shared" ref="BK2" si="55">EOMONTH(BJ2,1)</f>
        <v>45900</v>
      </c>
      <c r="BL2" s="160">
        <f t="shared" ref="BL2" si="56">EOMONTH(BK2,1)</f>
        <v>45930</v>
      </c>
      <c r="BM2" s="160">
        <f t="shared" ref="BM2" si="57">EOMONTH(BL2,1)</f>
        <v>45961</v>
      </c>
      <c r="BN2" s="160">
        <f t="shared" ref="BN2" si="58">EOMONTH(BM2,1)</f>
        <v>45991</v>
      </c>
      <c r="BO2" s="160">
        <f t="shared" ref="BO2" si="59">EOMONTH(BN2,1)</f>
        <v>46022</v>
      </c>
      <c r="BP2" s="160">
        <f t="shared" ref="BP2" si="60">EOMONTH(BO2,1)</f>
        <v>46053</v>
      </c>
      <c r="BQ2" s="160">
        <f t="shared" ref="BQ2" si="61">EOMONTH(BP2,1)</f>
        <v>46081</v>
      </c>
      <c r="BR2" s="160">
        <f t="shared" ref="BR2" si="62">EOMONTH(BQ2,1)</f>
        <v>46112</v>
      </c>
      <c r="BS2" s="160">
        <f t="shared" ref="BS2" si="63">EOMONTH(BR2,1)</f>
        <v>46142</v>
      </c>
      <c r="BT2" s="160">
        <f t="shared" ref="BT2" si="64">EOMONTH(BS2,1)</f>
        <v>46173</v>
      </c>
      <c r="BU2" s="160">
        <f t="shared" ref="BU2" si="65">EOMONTH(BT2,1)</f>
        <v>46203</v>
      </c>
      <c r="BV2" s="160">
        <f t="shared" ref="BV2" si="66">EOMONTH(BU2,1)</f>
        <v>46234</v>
      </c>
      <c r="BW2" s="160">
        <f t="shared" ref="BW2" si="67">EOMONTH(BV2,1)</f>
        <v>46265</v>
      </c>
      <c r="BX2" s="160">
        <f t="shared" ref="BX2" si="68">EOMONTH(BW2,1)</f>
        <v>46295</v>
      </c>
      <c r="BY2" s="160">
        <f t="shared" ref="BY2" si="69">EOMONTH(BX2,1)</f>
        <v>46326</v>
      </c>
      <c r="BZ2" s="160">
        <f t="shared" ref="BZ2" si="70">EOMONTH(BY2,1)</f>
        <v>46356</v>
      </c>
      <c r="CA2" s="160">
        <f t="shared" ref="CA2" si="71">EOMONTH(BZ2,1)</f>
        <v>46387</v>
      </c>
      <c r="CB2" s="160">
        <f t="shared" ref="CB2" si="72">EOMONTH(CA2,1)</f>
        <v>46418</v>
      </c>
      <c r="CC2" s="160">
        <f t="shared" ref="CC2" si="73">EOMONTH(CB2,1)</f>
        <v>46446</v>
      </c>
      <c r="CD2" s="160">
        <f t="shared" ref="CD2" si="74">EOMONTH(CC2,1)</f>
        <v>46477</v>
      </c>
      <c r="CE2" s="160">
        <f t="shared" ref="CE2" si="75">EOMONTH(CD2,1)</f>
        <v>46507</v>
      </c>
      <c r="CF2" s="160">
        <f t="shared" ref="CF2" si="76">EOMONTH(CE2,1)</f>
        <v>46538</v>
      </c>
      <c r="CG2" s="160">
        <f t="shared" ref="CG2" si="77">EOMONTH(CF2,1)</f>
        <v>46568</v>
      </c>
      <c r="CH2" s="160">
        <f t="shared" ref="CH2" si="78">EOMONTH(CG2,1)</f>
        <v>46599</v>
      </c>
      <c r="CI2" s="160">
        <f t="shared" ref="CI2" si="79">EOMONTH(CH2,1)</f>
        <v>46630</v>
      </c>
      <c r="CJ2" s="160">
        <f t="shared" ref="CJ2" si="80">EOMONTH(CI2,1)</f>
        <v>46660</v>
      </c>
      <c r="CK2" s="160">
        <f t="shared" ref="CK2" si="81">EOMONTH(CJ2,1)</f>
        <v>46691</v>
      </c>
      <c r="CL2" s="160">
        <f t="shared" ref="CL2" si="82">EOMONTH(CK2,1)</f>
        <v>46721</v>
      </c>
      <c r="CM2" s="160">
        <f t="shared" ref="CM2" si="83">EOMONTH(CL2,1)</f>
        <v>46752</v>
      </c>
      <c r="CN2" s="160">
        <f t="shared" ref="CN2" si="84">EOMONTH(CM2,1)</f>
        <v>46783</v>
      </c>
      <c r="CO2" s="160">
        <f t="shared" ref="CO2" si="85">EOMONTH(CN2,1)</f>
        <v>46812</v>
      </c>
      <c r="CP2" s="160">
        <f t="shared" ref="CP2" si="86">EOMONTH(CO2,1)</f>
        <v>46843</v>
      </c>
      <c r="CQ2" s="160">
        <f t="shared" ref="CQ2" si="87">EOMONTH(CP2,1)</f>
        <v>46873</v>
      </c>
      <c r="CR2" s="160">
        <f t="shared" ref="CR2" si="88">EOMONTH(CQ2,1)</f>
        <v>46904</v>
      </c>
      <c r="CS2" s="160">
        <f t="shared" ref="CS2" si="89">EOMONTH(CR2,1)</f>
        <v>46934</v>
      </c>
      <c r="CT2" s="160">
        <f t="shared" ref="CT2" si="90">EOMONTH(CS2,1)</f>
        <v>46965</v>
      </c>
      <c r="CU2" s="160">
        <f t="shared" ref="CU2" si="91">EOMONTH(CT2,1)</f>
        <v>46996</v>
      </c>
      <c r="CV2" s="160">
        <f t="shared" ref="CV2" si="92">EOMONTH(CU2,1)</f>
        <v>47026</v>
      </c>
      <c r="CW2" s="160">
        <f t="shared" ref="CW2" si="93">EOMONTH(CV2,1)</f>
        <v>47057</v>
      </c>
      <c r="CX2" s="160">
        <f t="shared" ref="CX2" si="94">EOMONTH(CW2,1)</f>
        <v>47087</v>
      </c>
      <c r="CY2" s="160">
        <f t="shared" ref="CY2" si="95">EOMONTH(CX2,1)</f>
        <v>47118</v>
      </c>
      <c r="CZ2" s="160">
        <f t="shared" ref="CZ2" si="96">EOMONTH(CY2,1)</f>
        <v>47149</v>
      </c>
      <c r="DA2" s="160">
        <f t="shared" ref="DA2" si="97">EOMONTH(CZ2,1)</f>
        <v>47177</v>
      </c>
      <c r="DB2" s="160">
        <f t="shared" ref="DB2" si="98">EOMONTH(DA2,1)</f>
        <v>47208</v>
      </c>
      <c r="DC2" s="160">
        <f t="shared" ref="DC2" si="99">EOMONTH(DB2,1)</f>
        <v>47238</v>
      </c>
      <c r="DD2" s="160">
        <f t="shared" ref="DD2" si="100">EOMONTH(DC2,1)</f>
        <v>47269</v>
      </c>
      <c r="DE2" s="160">
        <f t="shared" ref="DE2" si="101">EOMONTH(DD2,1)</f>
        <v>47299</v>
      </c>
      <c r="DF2" s="160">
        <f t="shared" ref="DF2" si="102">EOMONTH(DE2,1)</f>
        <v>47330</v>
      </c>
      <c r="DG2" s="160">
        <f t="shared" ref="DG2" si="103">EOMONTH(DF2,1)</f>
        <v>47361</v>
      </c>
      <c r="DH2" s="160">
        <f t="shared" ref="DH2" si="104">EOMONTH(DG2,1)</f>
        <v>47391</v>
      </c>
      <c r="DI2" s="160">
        <f t="shared" ref="DI2" si="105">EOMONTH(DH2,1)</f>
        <v>47422</v>
      </c>
      <c r="DJ2" s="160">
        <f t="shared" ref="DJ2" si="106">EOMONTH(DI2,1)</f>
        <v>47452</v>
      </c>
      <c r="DK2" s="160">
        <f t="shared" ref="DK2" si="107">EOMONTH(DJ2,1)</f>
        <v>47483</v>
      </c>
      <c r="DL2" s="160">
        <f t="shared" ref="DL2" si="108">EOMONTH(DK2,1)</f>
        <v>47514</v>
      </c>
      <c r="DM2" s="160">
        <f t="shared" ref="DM2" si="109">EOMONTH(DL2,1)</f>
        <v>47542</v>
      </c>
      <c r="DN2" s="160">
        <f t="shared" ref="DN2" si="110">EOMONTH(DM2,1)</f>
        <v>47573</v>
      </c>
      <c r="DO2" s="160">
        <f t="shared" ref="DO2" si="111">EOMONTH(DN2,1)</f>
        <v>47603</v>
      </c>
      <c r="DP2" s="160">
        <f t="shared" ref="DP2" si="112">EOMONTH(DO2,1)</f>
        <v>47634</v>
      </c>
      <c r="DQ2" s="160">
        <f t="shared" ref="DQ2" si="113">EOMONTH(DP2,1)</f>
        <v>47664</v>
      </c>
      <c r="DR2" s="160">
        <f t="shared" ref="DR2" si="114">EOMONTH(DQ2,1)</f>
        <v>47695</v>
      </c>
      <c r="DS2" s="160">
        <f t="shared" ref="DS2" si="115">EOMONTH(DR2,1)</f>
        <v>47726</v>
      </c>
      <c r="DT2" s="160">
        <f t="shared" ref="DT2" si="116">EOMONTH(DS2,1)</f>
        <v>47756</v>
      </c>
      <c r="DU2" s="160">
        <f t="shared" ref="DU2" si="117">EOMONTH(DT2,1)</f>
        <v>47787</v>
      </c>
      <c r="DV2" s="160">
        <f t="shared" ref="DV2" si="118">EOMONTH(DU2,1)</f>
        <v>47817</v>
      </c>
      <c r="DW2" s="160">
        <f t="shared" ref="DW2" si="119">EOMONTH(DV2,1)</f>
        <v>47848</v>
      </c>
      <c r="DX2" s="160">
        <f t="shared" ref="DX2" si="120">EOMONTH(DW2,1)</f>
        <v>47879</v>
      </c>
      <c r="DY2" s="160">
        <f t="shared" ref="DY2" si="121">EOMONTH(DX2,1)</f>
        <v>47907</v>
      </c>
      <c r="DZ2" s="160">
        <f t="shared" ref="DZ2" si="122">EOMONTH(DY2,1)</f>
        <v>47938</v>
      </c>
      <c r="EA2" s="160">
        <f t="shared" ref="EA2" si="123">EOMONTH(DZ2,1)</f>
        <v>47968</v>
      </c>
      <c r="EB2" s="160">
        <f t="shared" ref="EB2" si="124">EOMONTH(EA2,1)</f>
        <v>47999</v>
      </c>
      <c r="EC2" s="160">
        <f t="shared" ref="EC2" si="125">EOMONTH(EB2,1)</f>
        <v>48029</v>
      </c>
      <c r="ED2" s="160">
        <f t="shared" ref="ED2" si="126">EOMONTH(EC2,1)</f>
        <v>48060</v>
      </c>
      <c r="EE2" s="160">
        <f t="shared" ref="EE2" si="127">EOMONTH(ED2,1)</f>
        <v>48091</v>
      </c>
      <c r="EF2" s="160">
        <f t="shared" ref="EF2" si="128">EOMONTH(EE2,1)</f>
        <v>48121</v>
      </c>
      <c r="EG2" s="160">
        <f t="shared" ref="EG2" si="129">EOMONTH(EF2,1)</f>
        <v>48152</v>
      </c>
      <c r="EH2" s="160">
        <f t="shared" ref="EH2" si="130">EOMONTH(EG2,1)</f>
        <v>48182</v>
      </c>
      <c r="EI2" s="160">
        <f t="shared" ref="EI2" si="131">EOMONTH(EH2,1)</f>
        <v>48213</v>
      </c>
      <c r="EJ2" s="160">
        <f t="shared" ref="EJ2" si="132">EOMONTH(EI2,1)</f>
        <v>48244</v>
      </c>
      <c r="EK2" s="160">
        <f t="shared" ref="EK2" si="133">EOMONTH(EJ2,1)</f>
        <v>48273</v>
      </c>
      <c r="EL2" s="160">
        <f t="shared" ref="EL2" si="134">EOMONTH(EK2,1)</f>
        <v>48304</v>
      </c>
      <c r="EM2" s="160">
        <f t="shared" ref="EM2" si="135">EOMONTH(EL2,1)</f>
        <v>48334</v>
      </c>
      <c r="EN2" s="160">
        <f t="shared" ref="EN2" si="136">EOMONTH(EM2,1)</f>
        <v>48365</v>
      </c>
      <c r="EO2" s="160">
        <f t="shared" ref="EO2" si="137">EOMONTH(EN2,1)</f>
        <v>48395</v>
      </c>
      <c r="EP2" s="160">
        <f t="shared" ref="EP2" si="138">EOMONTH(EO2,1)</f>
        <v>48426</v>
      </c>
      <c r="EQ2" s="160">
        <f t="shared" ref="EQ2" si="139">EOMONTH(EP2,1)</f>
        <v>48457</v>
      </c>
      <c r="ER2" s="160">
        <f t="shared" ref="ER2" si="140">EOMONTH(EQ2,1)</f>
        <v>48487</v>
      </c>
      <c r="ES2" s="160">
        <f t="shared" ref="ES2" si="141">EOMONTH(ER2,1)</f>
        <v>48518</v>
      </c>
      <c r="ET2" s="160">
        <f t="shared" ref="ET2" si="142">EOMONTH(ES2,1)</f>
        <v>48548</v>
      </c>
      <c r="EU2" s="160">
        <f t="shared" ref="EU2" si="143">EOMONTH(ET2,1)</f>
        <v>48579</v>
      </c>
      <c r="EV2" s="160">
        <f t="shared" ref="EV2" si="144">EOMONTH(EU2,1)</f>
        <v>48610</v>
      </c>
      <c r="EW2" s="160">
        <f t="shared" ref="EW2" si="145">EOMONTH(EV2,1)</f>
        <v>48638</v>
      </c>
      <c r="EX2" s="160">
        <f t="shared" ref="EX2" si="146">EOMONTH(EW2,1)</f>
        <v>48669</v>
      </c>
      <c r="EY2" s="160">
        <f t="shared" ref="EY2" si="147">EOMONTH(EX2,1)</f>
        <v>48699</v>
      </c>
      <c r="EZ2" s="160">
        <f t="shared" ref="EZ2" si="148">EOMONTH(EY2,1)</f>
        <v>48730</v>
      </c>
      <c r="FA2" s="160">
        <f t="shared" ref="FA2" si="149">EOMONTH(EZ2,1)</f>
        <v>48760</v>
      </c>
      <c r="FB2" s="160">
        <f t="shared" ref="FB2" si="150">EOMONTH(FA2,1)</f>
        <v>48791</v>
      </c>
      <c r="FC2" s="160">
        <f t="shared" ref="FC2" si="151">EOMONTH(FB2,1)</f>
        <v>48822</v>
      </c>
      <c r="FD2" s="160">
        <f t="shared" ref="FD2" si="152">EOMONTH(FC2,1)</f>
        <v>48852</v>
      </c>
      <c r="FE2" s="160">
        <f t="shared" ref="FE2" si="153">EOMONTH(FD2,1)</f>
        <v>48883</v>
      </c>
      <c r="FF2" s="160">
        <f t="shared" ref="FF2" si="154">EOMONTH(FE2,1)</f>
        <v>48913</v>
      </c>
      <c r="FG2" s="160">
        <f t="shared" ref="FG2" si="155">EOMONTH(FF2,1)</f>
        <v>48944</v>
      </c>
      <c r="FH2" s="160">
        <f t="shared" ref="FH2" si="156">EOMONTH(FG2,1)</f>
        <v>48975</v>
      </c>
      <c r="FI2" s="160">
        <f t="shared" ref="FI2" si="157">EOMONTH(FH2,1)</f>
        <v>49003</v>
      </c>
      <c r="FJ2" s="160">
        <f t="shared" ref="FJ2" si="158">EOMONTH(FI2,1)</f>
        <v>49034</v>
      </c>
      <c r="FK2" s="160">
        <f t="shared" ref="FK2" si="159">EOMONTH(FJ2,1)</f>
        <v>49064</v>
      </c>
      <c r="FL2" s="160">
        <f t="shared" ref="FL2" si="160">EOMONTH(FK2,1)</f>
        <v>49095</v>
      </c>
      <c r="FM2" s="160">
        <f t="shared" ref="FM2" si="161">EOMONTH(FL2,1)</f>
        <v>49125</v>
      </c>
      <c r="FN2" s="160">
        <f t="shared" ref="FN2" si="162">EOMONTH(FM2,1)</f>
        <v>49156</v>
      </c>
      <c r="FO2" s="160">
        <f t="shared" ref="FO2" si="163">EOMONTH(FN2,1)</f>
        <v>49187</v>
      </c>
      <c r="FP2" s="160">
        <f t="shared" ref="FP2" si="164">EOMONTH(FO2,1)</f>
        <v>49217</v>
      </c>
      <c r="FQ2" s="160">
        <f t="shared" ref="FQ2" si="165">EOMONTH(FP2,1)</f>
        <v>49248</v>
      </c>
      <c r="FR2" s="160">
        <f t="shared" ref="FR2" si="166">EOMONTH(FQ2,1)</f>
        <v>49278</v>
      </c>
      <c r="FS2" s="160">
        <f t="shared" ref="FS2" si="167">EOMONTH(FR2,1)</f>
        <v>49309</v>
      </c>
      <c r="FT2" s="160">
        <f t="shared" ref="FT2" si="168">EOMONTH(FS2,1)</f>
        <v>49340</v>
      </c>
      <c r="FU2" s="160">
        <f t="shared" ref="FU2" si="169">EOMONTH(FT2,1)</f>
        <v>49368</v>
      </c>
      <c r="FV2" s="160">
        <f t="shared" ref="FV2" si="170">EOMONTH(FU2,1)</f>
        <v>49399</v>
      </c>
      <c r="FW2" s="160">
        <f t="shared" ref="FW2" si="171">EOMONTH(FV2,1)</f>
        <v>49429</v>
      </c>
      <c r="FX2" s="160">
        <f t="shared" ref="FX2" si="172">EOMONTH(FW2,1)</f>
        <v>49460</v>
      </c>
      <c r="FY2" s="160">
        <f t="shared" ref="FY2" si="173">EOMONTH(FX2,1)</f>
        <v>49490</v>
      </c>
      <c r="FZ2" s="160">
        <f t="shared" ref="FZ2" si="174">EOMONTH(FY2,1)</f>
        <v>49521</v>
      </c>
      <c r="GA2" s="160">
        <f t="shared" ref="GA2" si="175">EOMONTH(FZ2,1)</f>
        <v>49552</v>
      </c>
      <c r="GB2" s="160">
        <f t="shared" ref="GB2" si="176">EOMONTH(GA2,1)</f>
        <v>49582</v>
      </c>
      <c r="GC2" s="160">
        <f t="shared" ref="GC2" si="177">EOMONTH(GB2,1)</f>
        <v>49613</v>
      </c>
      <c r="GD2" s="160">
        <f t="shared" ref="GD2" si="178">EOMONTH(GC2,1)</f>
        <v>49643</v>
      </c>
      <c r="GE2" s="160">
        <f t="shared" ref="GE2" si="179">EOMONTH(GD2,1)</f>
        <v>49674</v>
      </c>
      <c r="GH2" s="35">
        <f t="array" ref="GH2:GH181">TRANSPOSE(H2:GE2)</f>
        <v>44227</v>
      </c>
      <c r="GI2" s="408">
        <f t="array" ref="GI2:GI181">TRANSPOSE(H6:GE6)</f>
        <v>0</v>
      </c>
      <c r="GJ2" s="408">
        <f t="array" ref="GJ2:GJ181">TRANSPOSE(H7:GE7)</f>
        <v>85</v>
      </c>
      <c r="GK2" s="408">
        <f t="array" ref="GK2:GK181">TRANSPOSE(H8:GE8)</f>
        <v>3772.3086750631574</v>
      </c>
    </row>
    <row r="3" spans="1:193" s="171" customFormat="1" x14ac:dyDescent="0.3">
      <c r="A3" t="s">
        <v>140</v>
      </c>
      <c r="B3" s="426">
        <f ca="1">EOMONTH(TODAY(),0)</f>
        <v>45230</v>
      </c>
      <c r="F3" s="360" t="s">
        <v>308</v>
      </c>
      <c r="H3" s="372">
        <f>SUMIFS(SpendData[Debit],SpendData[Date],"&gt;"&amp;G$2,SpendData[Date],"&lt;="&amp;H$2)</f>
        <v>0</v>
      </c>
      <c r="I3" s="372">
        <f>SUMIFS(SpendData[Debit],SpendData[Date],"&gt;"&amp;H$2,SpendData[Date],"&lt;="&amp;I$2)</f>
        <v>0</v>
      </c>
      <c r="J3" s="372">
        <f>SUMIFS(SpendData[Debit],SpendData[Date],"&gt;"&amp;I$2,SpendData[Date],"&lt;="&amp;J$2)</f>
        <v>0</v>
      </c>
      <c r="K3" s="372">
        <f>SUMIFS(SpendData[Debit],SpendData[Date],"&gt;"&amp;J$2,SpendData[Date],"&lt;="&amp;K$2)</f>
        <v>0</v>
      </c>
      <c r="L3" s="372">
        <f>SUMIFS(SpendData[Debit],SpendData[Date],"&gt;"&amp;K$2,SpendData[Date],"&lt;="&amp;L$2)</f>
        <v>0</v>
      </c>
      <c r="M3" s="372">
        <f>SUMIFS(SpendData[Debit],SpendData[Date],"&gt;"&amp;L$2,SpendData[Date],"&lt;="&amp;M$2)</f>
        <v>0</v>
      </c>
      <c r="N3" s="372">
        <f>SUMIFS(SpendData[Debit],SpendData[Date],"&gt;"&amp;M$2,SpendData[Date],"&lt;="&amp;N$2)</f>
        <v>0</v>
      </c>
      <c r="O3" s="372">
        <f>SUMIFS(SpendData[Debit],SpendData[Date],"&gt;"&amp;N$2,SpendData[Date],"&lt;="&amp;O$2)</f>
        <v>0</v>
      </c>
      <c r="P3" s="372">
        <f>SUMIFS(SpendData[Debit],SpendData[Date],"&gt;"&amp;O$2,SpendData[Date],"&lt;="&amp;P$2)</f>
        <v>0</v>
      </c>
      <c r="Q3" s="372">
        <f>SUMIFS(SpendData[Debit],SpendData[Date],"&gt;"&amp;P$2,SpendData[Date],"&lt;="&amp;Q$2)</f>
        <v>0</v>
      </c>
      <c r="R3" s="372">
        <f>SUMIFS(SpendData[Debit],SpendData[Date],"&gt;"&amp;Q$2,SpendData[Date],"&lt;="&amp;R$2)</f>
        <v>0</v>
      </c>
      <c r="S3" s="372">
        <f>SUMIFS(SpendData[Debit],SpendData[Date],"&gt;"&amp;R$2,SpendData[Date],"&lt;="&amp;S$2)</f>
        <v>0</v>
      </c>
      <c r="T3" s="372">
        <f>SUMIFS(SpendData[Debit],SpendData[Date],"&gt;"&amp;S$2,SpendData[Date],"&lt;="&amp;T$2)</f>
        <v>0</v>
      </c>
      <c r="U3" s="372">
        <f>SUMIFS(SpendData[Debit],SpendData[Date],"&gt;"&amp;T$2,SpendData[Date],"&lt;="&amp;U$2)</f>
        <v>0</v>
      </c>
      <c r="V3" s="372">
        <f>SUMIFS(SpendData[Debit],SpendData[Date],"&gt;"&amp;U$2,SpendData[Date],"&lt;="&amp;V$2)</f>
        <v>0</v>
      </c>
      <c r="W3" s="372">
        <f>SUMIFS(SpendData[Debit],SpendData[Date],"&gt;"&amp;V$2,SpendData[Date],"&lt;="&amp;W$2)</f>
        <v>0</v>
      </c>
      <c r="X3" s="372">
        <f>SUMIFS(SpendData[Debit],SpendData[Date],"&gt;"&amp;W$2,SpendData[Date],"&lt;="&amp;X$2)</f>
        <v>0</v>
      </c>
      <c r="Y3" s="372">
        <f>SUMIFS(SpendData[Debit],SpendData[Date],"&gt;"&amp;X$2,SpendData[Date],"&lt;="&amp;Y$2)</f>
        <v>0</v>
      </c>
      <c r="Z3" s="372">
        <f>SUMIFS(SpendData[Debit],SpendData[Date],"&gt;"&amp;Y$2,SpendData[Date],"&lt;="&amp;Z$2)</f>
        <v>0</v>
      </c>
      <c r="AA3" s="372">
        <f>SUMIFS(SpendData[Debit],SpendData[Date],"&gt;"&amp;Z$2,SpendData[Date],"&lt;="&amp;AA$2)</f>
        <v>0</v>
      </c>
      <c r="AB3" s="372">
        <f>SUMIFS(SpendData[Debit],SpendData[Date],"&gt;"&amp;AA$2,SpendData[Date],"&lt;="&amp;AB$2)</f>
        <v>0</v>
      </c>
      <c r="AC3" s="372">
        <f>SUMIFS(SpendData[Debit],SpendData[Date],"&gt;"&amp;AB$2,SpendData[Date],"&lt;="&amp;AC$2)</f>
        <v>0</v>
      </c>
      <c r="AD3" s="372">
        <f>SUMIFS(SpendData[Debit],SpendData[Date],"&gt;"&amp;AC$2,SpendData[Date],"&lt;="&amp;AD$2)</f>
        <v>0</v>
      </c>
      <c r="AE3" s="372">
        <f>SUMIFS(SpendData[Debit],SpendData[Date],"&gt;"&amp;AD$2,SpendData[Date],"&lt;="&amp;AE$2)</f>
        <v>0</v>
      </c>
      <c r="AF3" s="372">
        <f>SUMIFS(SpendData[Debit],SpendData[Date],"&gt;"&amp;AE$2,SpendData[Date],"&lt;="&amp;AF$2)</f>
        <v>0</v>
      </c>
      <c r="AG3" s="372">
        <f>SUMIFS(SpendData[Debit],SpendData[Date],"&gt;"&amp;AF$2,SpendData[Date],"&lt;="&amp;AG$2)</f>
        <v>0</v>
      </c>
      <c r="AH3" s="372">
        <f>SUMIFS(SpendData[Debit],SpendData[Date],"&gt;"&amp;AG$2,SpendData[Date],"&lt;="&amp;AH$2)</f>
        <v>0</v>
      </c>
      <c r="AI3" s="372">
        <f>SUMIFS(SpendData[Debit],SpendData[Date],"&gt;"&amp;AH$2,SpendData[Date],"&lt;="&amp;AI$2)</f>
        <v>0</v>
      </c>
      <c r="AJ3" s="372">
        <f>SUMIFS(SpendData[Debit],SpendData[Date],"&gt;"&amp;AI$2,SpendData[Date],"&lt;="&amp;AJ$2)</f>
        <v>0</v>
      </c>
      <c r="AK3" s="372">
        <f>SUMIFS(SpendData[Debit],SpendData[Date],"&gt;"&amp;AJ$2,SpendData[Date],"&lt;="&amp;AK$2)</f>
        <v>0</v>
      </c>
      <c r="AL3" s="372">
        <f>SUMIFS(SpendData[Debit],SpendData[Date],"&gt;"&amp;AK$2,SpendData[Date],"&lt;="&amp;AL$2)</f>
        <v>0</v>
      </c>
      <c r="AM3" s="372">
        <f>SUMIFS(SpendData[Debit],SpendData[Date],"&gt;"&amp;AL$2,SpendData[Date],"&lt;="&amp;AM$2)</f>
        <v>0</v>
      </c>
      <c r="AN3" s="372">
        <f>SUMIFS(SpendData[Debit],SpendData[Date],"&gt;"&amp;AM$2,SpendData[Date],"&lt;="&amp;AN$2)</f>
        <v>0</v>
      </c>
      <c r="AO3" s="372">
        <f>SUMIFS(SpendData[Debit],SpendData[Date],"&gt;"&amp;AN$2,SpendData[Date],"&lt;="&amp;AO$2)</f>
        <v>85</v>
      </c>
      <c r="AP3" s="372">
        <f>SUMIFS(SpendData[Debit],SpendData[Date],"&gt;"&amp;AO$2,SpendData[Date],"&lt;="&amp;AP$2)</f>
        <v>0</v>
      </c>
      <c r="AQ3" s="372">
        <f>SUMIFS(SpendData[Debit],SpendData[Date],"&gt;"&amp;AP$2,SpendData[Date],"&lt;="&amp;AQ$2)</f>
        <v>0</v>
      </c>
      <c r="AR3" s="372">
        <f>SUMIFS(SpendData[Debit],SpendData[Date],"&gt;"&amp;AQ$2,SpendData[Date],"&lt;="&amp;AR$2)</f>
        <v>0</v>
      </c>
      <c r="AS3" s="372">
        <f>SUMIFS(SpendData[Debit],SpendData[Date],"&gt;"&amp;AR$2,SpendData[Date],"&lt;="&amp;AS$2)</f>
        <v>0</v>
      </c>
      <c r="AT3" s="372">
        <f>SUMIFS(SpendData[Debit],SpendData[Date],"&gt;"&amp;AS$2,SpendData[Date],"&lt;="&amp;AT$2)</f>
        <v>0</v>
      </c>
      <c r="AU3" s="372">
        <f>SUMIFS(SpendData[Debit],SpendData[Date],"&gt;"&amp;AT$2,SpendData[Date],"&lt;="&amp;AU$2)</f>
        <v>0</v>
      </c>
      <c r="AV3" s="372">
        <f>SUMIFS(SpendData[Debit],SpendData[Date],"&gt;"&amp;AU$2,SpendData[Date],"&lt;="&amp;AV$2)</f>
        <v>0</v>
      </c>
      <c r="AW3" s="372">
        <f>SUMIFS(SpendData[Debit],SpendData[Date],"&gt;"&amp;AV$2,SpendData[Date],"&lt;="&amp;AW$2)</f>
        <v>0</v>
      </c>
      <c r="AX3" s="372">
        <f>SUMIFS(SpendData[Debit],SpendData[Date],"&gt;"&amp;AW$2,SpendData[Date],"&lt;="&amp;AX$2)</f>
        <v>0</v>
      </c>
      <c r="AY3" s="372">
        <f>SUMIFS(SpendData[Debit],SpendData[Date],"&gt;"&amp;AX$2,SpendData[Date],"&lt;="&amp;AY$2)</f>
        <v>0</v>
      </c>
      <c r="AZ3" s="372">
        <f>SUMIFS(SpendData[Debit],SpendData[Date],"&gt;"&amp;AY$2,SpendData[Date],"&lt;="&amp;AZ$2)</f>
        <v>0</v>
      </c>
      <c r="BA3" s="372">
        <f>SUMIFS(SpendData[Debit],SpendData[Date],"&gt;"&amp;AZ$2,SpendData[Date],"&lt;="&amp;BA$2)</f>
        <v>0</v>
      </c>
      <c r="BB3" s="372">
        <f>SUMIFS(SpendData[Debit],SpendData[Date],"&gt;"&amp;BA$2,SpendData[Date],"&lt;="&amp;BB$2)</f>
        <v>0</v>
      </c>
      <c r="BC3" s="372">
        <f>SUMIFS(SpendData[Debit],SpendData[Date],"&gt;"&amp;BB$2,SpendData[Date],"&lt;="&amp;BC$2)</f>
        <v>0</v>
      </c>
      <c r="BD3" s="372">
        <f>SUMIFS(SpendData[Debit],SpendData[Date],"&gt;"&amp;BC$2,SpendData[Date],"&lt;="&amp;BD$2)</f>
        <v>0</v>
      </c>
      <c r="BE3" s="372">
        <f>SUMIFS(SpendData[Debit],SpendData[Date],"&gt;"&amp;BD$2,SpendData[Date],"&lt;="&amp;BE$2)</f>
        <v>0</v>
      </c>
      <c r="BF3" s="372">
        <f>SUMIFS(SpendData[Debit],SpendData[Date],"&gt;"&amp;BE$2,SpendData[Date],"&lt;="&amp;BF$2)</f>
        <v>0</v>
      </c>
      <c r="BG3" s="372">
        <f>SUMIFS(SpendData[Debit],SpendData[Date],"&gt;"&amp;BF$2,SpendData[Date],"&lt;="&amp;BG$2)</f>
        <v>0</v>
      </c>
      <c r="BH3" s="372">
        <f>SUMIFS(SpendData[Debit],SpendData[Date],"&gt;"&amp;BG$2,SpendData[Date],"&lt;="&amp;BH$2)</f>
        <v>0</v>
      </c>
      <c r="BI3" s="372">
        <f>SUMIFS(SpendData[Debit],SpendData[Date],"&gt;"&amp;BH$2,SpendData[Date],"&lt;="&amp;BI$2)</f>
        <v>0</v>
      </c>
      <c r="BJ3" s="372">
        <f>SUMIFS(SpendData[Debit],SpendData[Date],"&gt;"&amp;BI$2,SpendData[Date],"&lt;="&amp;BJ$2)</f>
        <v>0</v>
      </c>
      <c r="BK3" s="372">
        <f>SUMIFS(SpendData[Debit],SpendData[Date],"&gt;"&amp;BJ$2,SpendData[Date],"&lt;="&amp;BK$2)</f>
        <v>0</v>
      </c>
      <c r="BL3" s="372">
        <f>SUMIFS(SpendData[Debit],SpendData[Date],"&gt;"&amp;BK$2,SpendData[Date],"&lt;="&amp;BL$2)</f>
        <v>0</v>
      </c>
      <c r="BM3" s="372">
        <f>SUMIFS(SpendData[Debit],SpendData[Date],"&gt;"&amp;BL$2,SpendData[Date],"&lt;="&amp;BM$2)</f>
        <v>0</v>
      </c>
      <c r="BN3" s="372">
        <f>SUMIFS(SpendData[Debit],SpendData[Date],"&gt;"&amp;BM$2,SpendData[Date],"&lt;="&amp;BN$2)</f>
        <v>0</v>
      </c>
      <c r="BO3" s="372">
        <f>SUMIFS(SpendData[Debit],SpendData[Date],"&gt;"&amp;BN$2,SpendData[Date],"&lt;="&amp;BO$2)</f>
        <v>0</v>
      </c>
      <c r="BP3" s="372">
        <f>SUMIFS(SpendData[Debit],SpendData[Date],"&gt;"&amp;BO$2,SpendData[Date],"&lt;="&amp;BP$2)</f>
        <v>0</v>
      </c>
      <c r="BQ3" s="372">
        <f>SUMIFS(SpendData[Debit],SpendData[Date],"&gt;"&amp;BP$2,SpendData[Date],"&lt;="&amp;BQ$2)</f>
        <v>0</v>
      </c>
      <c r="BR3" s="372">
        <f>SUMIFS(SpendData[Debit],SpendData[Date],"&gt;"&amp;BQ$2,SpendData[Date],"&lt;="&amp;BR$2)</f>
        <v>0</v>
      </c>
      <c r="BS3" s="372">
        <f>SUMIFS(SpendData[Debit],SpendData[Date],"&gt;"&amp;BR$2,SpendData[Date],"&lt;="&amp;BS$2)</f>
        <v>0</v>
      </c>
      <c r="BT3" s="372">
        <f>SUMIFS(SpendData[Debit],SpendData[Date],"&gt;"&amp;BS$2,SpendData[Date],"&lt;="&amp;BT$2)</f>
        <v>0</v>
      </c>
      <c r="BU3" s="372">
        <f>SUMIFS(SpendData[Debit],SpendData[Date],"&gt;"&amp;BT$2,SpendData[Date],"&lt;="&amp;BU$2)</f>
        <v>0</v>
      </c>
      <c r="BV3" s="372">
        <f>SUMIFS(SpendData[Debit],SpendData[Date],"&gt;"&amp;BU$2,SpendData[Date],"&lt;="&amp;BV$2)</f>
        <v>0</v>
      </c>
      <c r="BW3" s="372">
        <f>SUMIFS(SpendData[Debit],SpendData[Date],"&gt;"&amp;BV$2,SpendData[Date],"&lt;="&amp;BW$2)</f>
        <v>0</v>
      </c>
      <c r="BX3" s="372">
        <f>SUMIFS(SpendData[Debit],SpendData[Date],"&gt;"&amp;BW$2,SpendData[Date],"&lt;="&amp;BX$2)</f>
        <v>0</v>
      </c>
      <c r="BY3" s="372">
        <f>SUMIFS(SpendData[Debit],SpendData[Date],"&gt;"&amp;BX$2,SpendData[Date],"&lt;="&amp;BY$2)</f>
        <v>0</v>
      </c>
      <c r="BZ3" s="372">
        <f>SUMIFS(SpendData[Debit],SpendData[Date],"&gt;"&amp;BY$2,SpendData[Date],"&lt;="&amp;BZ$2)</f>
        <v>0</v>
      </c>
      <c r="CA3" s="372">
        <f>SUMIFS(SpendData[Debit],SpendData[Date],"&gt;"&amp;BZ$2,SpendData[Date],"&lt;="&amp;CA$2)</f>
        <v>0</v>
      </c>
      <c r="CB3" s="372">
        <f>SUMIFS(SpendData[Debit],SpendData[Date],"&gt;"&amp;CA$2,SpendData[Date],"&lt;="&amp;CB$2)</f>
        <v>0</v>
      </c>
      <c r="CC3" s="372">
        <f>SUMIFS(SpendData[Debit],SpendData[Date],"&gt;"&amp;CB$2,SpendData[Date],"&lt;="&amp;CC$2)</f>
        <v>0</v>
      </c>
      <c r="CD3" s="372">
        <f>SUMIFS(SpendData[Debit],SpendData[Date],"&gt;"&amp;CC$2,SpendData[Date],"&lt;="&amp;CD$2)</f>
        <v>0</v>
      </c>
      <c r="CE3" s="372">
        <f>SUMIFS(SpendData[Debit],SpendData[Date],"&gt;"&amp;CD$2,SpendData[Date],"&lt;="&amp;CE$2)</f>
        <v>0</v>
      </c>
      <c r="CF3" s="372">
        <f>SUMIFS(SpendData[Debit],SpendData[Date],"&gt;"&amp;CE$2,SpendData[Date],"&lt;="&amp;CF$2)</f>
        <v>0</v>
      </c>
      <c r="CG3" s="372">
        <f>SUMIFS(SpendData[Debit],SpendData[Date],"&gt;"&amp;CF$2,SpendData[Date],"&lt;="&amp;CG$2)</f>
        <v>0</v>
      </c>
      <c r="CH3" s="372">
        <f>SUMIFS(SpendData[Debit],SpendData[Date],"&gt;"&amp;CG$2,SpendData[Date],"&lt;="&amp;CH$2)</f>
        <v>0</v>
      </c>
      <c r="CI3" s="372">
        <f>SUMIFS(SpendData[Debit],SpendData[Date],"&gt;"&amp;CH$2,SpendData[Date],"&lt;="&amp;CI$2)</f>
        <v>0</v>
      </c>
      <c r="CJ3" s="372">
        <f>SUMIFS(SpendData[Debit],SpendData[Date],"&gt;"&amp;CI$2,SpendData[Date],"&lt;="&amp;CJ$2)</f>
        <v>0</v>
      </c>
      <c r="CK3" s="372">
        <f>SUMIFS(SpendData[Debit],SpendData[Date],"&gt;"&amp;CJ$2,SpendData[Date],"&lt;="&amp;CK$2)</f>
        <v>0</v>
      </c>
      <c r="CL3" s="372">
        <f>SUMIFS(SpendData[Debit],SpendData[Date],"&gt;"&amp;CK$2,SpendData[Date],"&lt;="&amp;CL$2)</f>
        <v>0</v>
      </c>
      <c r="CM3" s="372">
        <f>SUMIFS(SpendData[Debit],SpendData[Date],"&gt;"&amp;CL$2,SpendData[Date],"&lt;="&amp;CM$2)</f>
        <v>0</v>
      </c>
      <c r="CN3" s="372">
        <f>SUMIFS(SpendData[Debit],SpendData[Date],"&gt;"&amp;CM$2,SpendData[Date],"&lt;="&amp;CN$2)</f>
        <v>0</v>
      </c>
      <c r="CO3" s="372">
        <f>SUMIFS(SpendData[Debit],SpendData[Date],"&gt;"&amp;CN$2,SpendData[Date],"&lt;="&amp;CO$2)</f>
        <v>0</v>
      </c>
      <c r="CP3" s="372">
        <f>SUMIFS(SpendData[Debit],SpendData[Date],"&gt;"&amp;CO$2,SpendData[Date],"&lt;="&amp;CP$2)</f>
        <v>0</v>
      </c>
      <c r="CQ3" s="372">
        <f>SUMIFS(SpendData[Debit],SpendData[Date],"&gt;"&amp;CP$2,SpendData[Date],"&lt;="&amp;CQ$2)</f>
        <v>0</v>
      </c>
      <c r="CR3" s="372">
        <f>SUMIFS(SpendData[Debit],SpendData[Date],"&gt;"&amp;CQ$2,SpendData[Date],"&lt;="&amp;CR$2)</f>
        <v>0</v>
      </c>
      <c r="CS3" s="372">
        <f>SUMIFS(SpendData[Debit],SpendData[Date],"&gt;"&amp;CR$2,SpendData[Date],"&lt;="&amp;CS$2)</f>
        <v>0</v>
      </c>
      <c r="CT3" s="372">
        <f>SUMIFS(SpendData[Debit],SpendData[Date],"&gt;"&amp;CS$2,SpendData[Date],"&lt;="&amp;CT$2)</f>
        <v>0</v>
      </c>
      <c r="CU3" s="372">
        <f>SUMIFS(SpendData[Debit],SpendData[Date],"&gt;"&amp;CT$2,SpendData[Date],"&lt;="&amp;CU$2)</f>
        <v>0</v>
      </c>
      <c r="CV3" s="372">
        <f>SUMIFS(SpendData[Debit],SpendData[Date],"&gt;"&amp;CU$2,SpendData[Date],"&lt;="&amp;CV$2)</f>
        <v>0</v>
      </c>
      <c r="CW3" s="372">
        <f>SUMIFS(SpendData[Debit],SpendData[Date],"&gt;"&amp;CV$2,SpendData[Date],"&lt;="&amp;CW$2)</f>
        <v>0</v>
      </c>
      <c r="CX3" s="372">
        <f>SUMIFS(SpendData[Debit],SpendData[Date],"&gt;"&amp;CW$2,SpendData[Date],"&lt;="&amp;CX$2)</f>
        <v>0</v>
      </c>
      <c r="CY3" s="372">
        <f>SUMIFS(SpendData[Debit],SpendData[Date],"&gt;"&amp;CX$2,SpendData[Date],"&lt;="&amp;CY$2)</f>
        <v>0</v>
      </c>
      <c r="CZ3" s="372">
        <f>SUMIFS(SpendData[Debit],SpendData[Date],"&gt;"&amp;CY$2,SpendData[Date],"&lt;="&amp;CZ$2)</f>
        <v>0</v>
      </c>
      <c r="DA3" s="372">
        <f>SUMIFS(SpendData[Debit],SpendData[Date],"&gt;"&amp;CZ$2,SpendData[Date],"&lt;="&amp;DA$2)</f>
        <v>0</v>
      </c>
      <c r="DB3" s="372">
        <f>SUMIFS(SpendData[Debit],SpendData[Date],"&gt;"&amp;DA$2,SpendData[Date],"&lt;="&amp;DB$2)</f>
        <v>0</v>
      </c>
      <c r="DC3" s="372">
        <f>SUMIFS(SpendData[Debit],SpendData[Date],"&gt;"&amp;DB$2,SpendData[Date],"&lt;="&amp;DC$2)</f>
        <v>0</v>
      </c>
      <c r="DD3" s="372">
        <f>SUMIFS(SpendData[Debit],SpendData[Date],"&gt;"&amp;DC$2,SpendData[Date],"&lt;="&amp;DD$2)</f>
        <v>0</v>
      </c>
      <c r="DE3" s="372">
        <f>SUMIFS(SpendData[Debit],SpendData[Date],"&gt;"&amp;DD$2,SpendData[Date],"&lt;="&amp;DE$2)</f>
        <v>0</v>
      </c>
      <c r="DF3" s="372">
        <f>SUMIFS(SpendData[Debit],SpendData[Date],"&gt;"&amp;DE$2,SpendData[Date],"&lt;="&amp;DF$2)</f>
        <v>0</v>
      </c>
      <c r="DG3" s="372">
        <f>SUMIFS(SpendData[Debit],SpendData[Date],"&gt;"&amp;DF$2,SpendData[Date],"&lt;="&amp;DG$2)</f>
        <v>0</v>
      </c>
      <c r="DH3" s="372">
        <f>SUMIFS(SpendData[Debit],SpendData[Date],"&gt;"&amp;DG$2,SpendData[Date],"&lt;="&amp;DH$2)</f>
        <v>0</v>
      </c>
      <c r="DI3" s="372">
        <f>SUMIFS(SpendData[Debit],SpendData[Date],"&gt;"&amp;DH$2,SpendData[Date],"&lt;="&amp;DI$2)</f>
        <v>0</v>
      </c>
      <c r="DJ3" s="372">
        <f>SUMIFS(SpendData[Debit],SpendData[Date],"&gt;"&amp;DI$2,SpendData[Date],"&lt;="&amp;DJ$2)</f>
        <v>0</v>
      </c>
      <c r="DK3" s="372">
        <f>SUMIFS(SpendData[Debit],SpendData[Date],"&gt;"&amp;DJ$2,SpendData[Date],"&lt;="&amp;DK$2)</f>
        <v>0</v>
      </c>
      <c r="DL3" s="372">
        <f>SUMIFS(SpendData[Debit],SpendData[Date],"&gt;"&amp;DK$2,SpendData[Date],"&lt;="&amp;DL$2)</f>
        <v>0</v>
      </c>
      <c r="DM3" s="372">
        <f>SUMIFS(SpendData[Debit],SpendData[Date],"&gt;"&amp;DL$2,SpendData[Date],"&lt;="&amp;DM$2)</f>
        <v>0</v>
      </c>
      <c r="DN3" s="372">
        <f>SUMIFS(SpendData[Debit],SpendData[Date],"&gt;"&amp;DM$2,SpendData[Date],"&lt;="&amp;DN$2)</f>
        <v>0</v>
      </c>
      <c r="DO3" s="372">
        <f>SUMIFS(SpendData[Debit],SpendData[Date],"&gt;"&amp;DN$2,SpendData[Date],"&lt;="&amp;DO$2)</f>
        <v>0</v>
      </c>
      <c r="DP3" s="372">
        <f>SUMIFS(SpendData[Debit],SpendData[Date],"&gt;"&amp;DO$2,SpendData[Date],"&lt;="&amp;DP$2)</f>
        <v>0</v>
      </c>
      <c r="DQ3" s="372">
        <f>SUMIFS(SpendData[Debit],SpendData[Date],"&gt;"&amp;DP$2,SpendData[Date],"&lt;="&amp;DQ$2)</f>
        <v>0</v>
      </c>
      <c r="DR3" s="372">
        <f>SUMIFS(SpendData[Debit],SpendData[Date],"&gt;"&amp;DQ$2,SpendData[Date],"&lt;="&amp;DR$2)</f>
        <v>0</v>
      </c>
      <c r="DS3" s="372">
        <f>SUMIFS(SpendData[Debit],SpendData[Date],"&gt;"&amp;DR$2,SpendData[Date],"&lt;="&amp;DS$2)</f>
        <v>0</v>
      </c>
      <c r="DT3" s="372">
        <f>SUMIFS(SpendData[Debit],SpendData[Date],"&gt;"&amp;DS$2,SpendData[Date],"&lt;="&amp;DT$2)</f>
        <v>0</v>
      </c>
      <c r="DU3" s="372">
        <f>SUMIFS(SpendData[Debit],SpendData[Date],"&gt;"&amp;DT$2,SpendData[Date],"&lt;="&amp;DU$2)</f>
        <v>0</v>
      </c>
      <c r="DV3" s="372">
        <f>SUMIFS(SpendData[Debit],SpendData[Date],"&gt;"&amp;DU$2,SpendData[Date],"&lt;="&amp;DV$2)</f>
        <v>0</v>
      </c>
      <c r="DW3" s="372">
        <f>SUMIFS(SpendData[Debit],SpendData[Date],"&gt;"&amp;DV$2,SpendData[Date],"&lt;="&amp;DW$2)</f>
        <v>0</v>
      </c>
      <c r="DX3" s="372">
        <f>SUMIFS(SpendData[Debit],SpendData[Date],"&gt;"&amp;DW$2,SpendData[Date],"&lt;="&amp;DX$2)</f>
        <v>0</v>
      </c>
      <c r="DY3" s="372">
        <f>SUMIFS(SpendData[Debit],SpendData[Date],"&gt;"&amp;DX$2,SpendData[Date],"&lt;="&amp;DY$2)</f>
        <v>0</v>
      </c>
      <c r="DZ3" s="372">
        <f>SUMIFS(SpendData[Debit],SpendData[Date],"&gt;"&amp;DY$2,SpendData[Date],"&lt;="&amp;DZ$2)</f>
        <v>0</v>
      </c>
      <c r="EA3" s="372">
        <f>SUMIFS(SpendData[Debit],SpendData[Date],"&gt;"&amp;DZ$2,SpendData[Date],"&lt;="&amp;EA$2)</f>
        <v>0</v>
      </c>
      <c r="EB3" s="372">
        <f>SUMIFS(SpendData[Debit],SpendData[Date],"&gt;"&amp;EA$2,SpendData[Date],"&lt;="&amp;EB$2)</f>
        <v>0</v>
      </c>
      <c r="EC3" s="372">
        <f>SUMIFS(SpendData[Debit],SpendData[Date],"&gt;"&amp;EB$2,SpendData[Date],"&lt;="&amp;EC$2)</f>
        <v>0</v>
      </c>
      <c r="ED3" s="372">
        <f>SUMIFS(SpendData[Debit],SpendData[Date],"&gt;"&amp;EC$2,SpendData[Date],"&lt;="&amp;ED$2)</f>
        <v>0</v>
      </c>
      <c r="EE3" s="372">
        <f>SUMIFS(SpendData[Debit],SpendData[Date],"&gt;"&amp;ED$2,SpendData[Date],"&lt;="&amp;EE$2)</f>
        <v>0</v>
      </c>
      <c r="EF3" s="372">
        <f>SUMIFS(SpendData[Debit],SpendData[Date],"&gt;"&amp;EE$2,SpendData[Date],"&lt;="&amp;EF$2)</f>
        <v>0</v>
      </c>
      <c r="EG3" s="372">
        <f>SUMIFS(SpendData[Debit],SpendData[Date],"&gt;"&amp;EF$2,SpendData[Date],"&lt;="&amp;EG$2)</f>
        <v>0</v>
      </c>
      <c r="EH3" s="372">
        <f>SUMIFS(SpendData[Debit],SpendData[Date],"&gt;"&amp;EG$2,SpendData[Date],"&lt;="&amp;EH$2)</f>
        <v>0</v>
      </c>
      <c r="EI3" s="372">
        <f>SUMIFS(SpendData[Debit],SpendData[Date],"&gt;"&amp;EH$2,SpendData[Date],"&lt;="&amp;EI$2)</f>
        <v>0</v>
      </c>
      <c r="EJ3" s="372">
        <f>SUMIFS(SpendData[Debit],SpendData[Date],"&gt;"&amp;EI$2,SpendData[Date],"&lt;="&amp;EJ$2)</f>
        <v>0</v>
      </c>
      <c r="EK3" s="372">
        <f>SUMIFS(SpendData[Debit],SpendData[Date],"&gt;"&amp;EJ$2,SpendData[Date],"&lt;="&amp;EK$2)</f>
        <v>0</v>
      </c>
      <c r="EL3" s="372">
        <f>SUMIFS(SpendData[Debit],SpendData[Date],"&gt;"&amp;EK$2,SpendData[Date],"&lt;="&amp;EL$2)</f>
        <v>0</v>
      </c>
      <c r="EM3" s="372">
        <f>SUMIFS(SpendData[Debit],SpendData[Date],"&gt;"&amp;EL$2,SpendData[Date],"&lt;="&amp;EM$2)</f>
        <v>0</v>
      </c>
      <c r="EN3" s="372">
        <f>SUMIFS(SpendData[Debit],SpendData[Date],"&gt;"&amp;EM$2,SpendData[Date],"&lt;="&amp;EN$2)</f>
        <v>0</v>
      </c>
      <c r="EO3" s="372">
        <f>SUMIFS(SpendData[Debit],SpendData[Date],"&gt;"&amp;EN$2,SpendData[Date],"&lt;="&amp;EO$2)</f>
        <v>0</v>
      </c>
      <c r="EP3" s="372">
        <f>SUMIFS(SpendData[Debit],SpendData[Date],"&gt;"&amp;EO$2,SpendData[Date],"&lt;="&amp;EP$2)</f>
        <v>0</v>
      </c>
      <c r="EQ3" s="372">
        <f>SUMIFS(SpendData[Debit],SpendData[Date],"&gt;"&amp;EP$2,SpendData[Date],"&lt;="&amp;EQ$2)</f>
        <v>0</v>
      </c>
      <c r="ER3" s="372">
        <f>SUMIFS(SpendData[Debit],SpendData[Date],"&gt;"&amp;EQ$2,SpendData[Date],"&lt;="&amp;ER$2)</f>
        <v>0</v>
      </c>
      <c r="ES3" s="372">
        <f>SUMIFS(SpendData[Debit],SpendData[Date],"&gt;"&amp;ER$2,SpendData[Date],"&lt;="&amp;ES$2)</f>
        <v>0</v>
      </c>
      <c r="ET3" s="372">
        <f>SUMIFS(SpendData[Debit],SpendData[Date],"&gt;"&amp;ES$2,SpendData[Date],"&lt;="&amp;ET$2)</f>
        <v>0</v>
      </c>
      <c r="EU3" s="372">
        <f>SUMIFS(SpendData[Debit],SpendData[Date],"&gt;"&amp;ET$2,SpendData[Date],"&lt;="&amp;EU$2)</f>
        <v>0</v>
      </c>
      <c r="EV3" s="372">
        <f>SUMIFS(SpendData[Debit],SpendData[Date],"&gt;"&amp;EU$2,SpendData[Date],"&lt;="&amp;EV$2)</f>
        <v>0</v>
      </c>
      <c r="EW3" s="372">
        <f>SUMIFS(SpendData[Debit],SpendData[Date],"&gt;"&amp;EV$2,SpendData[Date],"&lt;="&amp;EW$2)</f>
        <v>0</v>
      </c>
      <c r="EX3" s="372">
        <f>SUMIFS(SpendData[Debit],SpendData[Date],"&gt;"&amp;EW$2,SpendData[Date],"&lt;="&amp;EX$2)</f>
        <v>0</v>
      </c>
      <c r="EY3" s="372">
        <f>SUMIFS(SpendData[Debit],SpendData[Date],"&gt;"&amp;EX$2,SpendData[Date],"&lt;="&amp;EY$2)</f>
        <v>0</v>
      </c>
      <c r="EZ3" s="372">
        <f>SUMIFS(SpendData[Debit],SpendData[Date],"&gt;"&amp;EY$2,SpendData[Date],"&lt;="&amp;EZ$2)</f>
        <v>0</v>
      </c>
      <c r="FA3" s="372">
        <f>SUMIFS(SpendData[Debit],SpendData[Date],"&gt;"&amp;EZ$2,SpendData[Date],"&lt;="&amp;FA$2)</f>
        <v>0</v>
      </c>
      <c r="FB3" s="372">
        <f>SUMIFS(SpendData[Debit],SpendData[Date],"&gt;"&amp;FA$2,SpendData[Date],"&lt;="&amp;FB$2)</f>
        <v>0</v>
      </c>
      <c r="FC3" s="372">
        <f>SUMIFS(SpendData[Debit],SpendData[Date],"&gt;"&amp;FB$2,SpendData[Date],"&lt;="&amp;FC$2)</f>
        <v>0</v>
      </c>
      <c r="FD3" s="372">
        <f>SUMIFS(SpendData[Debit],SpendData[Date],"&gt;"&amp;FC$2,SpendData[Date],"&lt;="&amp;FD$2)</f>
        <v>0</v>
      </c>
      <c r="FE3" s="372">
        <f>SUMIFS(SpendData[Debit],SpendData[Date],"&gt;"&amp;FD$2,SpendData[Date],"&lt;="&amp;FE$2)</f>
        <v>0</v>
      </c>
      <c r="FF3" s="372">
        <f>SUMIFS(SpendData[Debit],SpendData[Date],"&gt;"&amp;FE$2,SpendData[Date],"&lt;="&amp;FF$2)</f>
        <v>0</v>
      </c>
      <c r="FG3" s="372">
        <f>SUMIFS(SpendData[Debit],SpendData[Date],"&gt;"&amp;FF$2,SpendData[Date],"&lt;="&amp;FG$2)</f>
        <v>0</v>
      </c>
      <c r="FH3" s="372">
        <f>SUMIFS(SpendData[Debit],SpendData[Date],"&gt;"&amp;FG$2,SpendData[Date],"&lt;="&amp;FH$2)</f>
        <v>0</v>
      </c>
      <c r="FI3" s="372">
        <f>SUMIFS(SpendData[Debit],SpendData[Date],"&gt;"&amp;FH$2,SpendData[Date],"&lt;="&amp;FI$2)</f>
        <v>0</v>
      </c>
      <c r="FJ3" s="372">
        <f>SUMIFS(SpendData[Debit],SpendData[Date],"&gt;"&amp;FI$2,SpendData[Date],"&lt;="&amp;FJ$2)</f>
        <v>0</v>
      </c>
      <c r="FK3" s="372">
        <f>SUMIFS(SpendData[Debit],SpendData[Date],"&gt;"&amp;FJ$2,SpendData[Date],"&lt;="&amp;FK$2)</f>
        <v>0</v>
      </c>
      <c r="FL3" s="372">
        <f>SUMIFS(SpendData[Debit],SpendData[Date],"&gt;"&amp;FK$2,SpendData[Date],"&lt;="&amp;FL$2)</f>
        <v>0</v>
      </c>
      <c r="FM3" s="372">
        <f>SUMIFS(SpendData[Debit],SpendData[Date],"&gt;"&amp;FL$2,SpendData[Date],"&lt;="&amp;FM$2)</f>
        <v>0</v>
      </c>
      <c r="FN3" s="372">
        <f>SUMIFS(SpendData[Debit],SpendData[Date],"&gt;"&amp;FM$2,SpendData[Date],"&lt;="&amp;FN$2)</f>
        <v>0</v>
      </c>
      <c r="FO3" s="372">
        <f>SUMIFS(SpendData[Debit],SpendData[Date],"&gt;"&amp;FN$2,SpendData[Date],"&lt;="&amp;FO$2)</f>
        <v>0</v>
      </c>
      <c r="FP3" s="372">
        <f>SUMIFS(SpendData[Debit],SpendData[Date],"&gt;"&amp;FO$2,SpendData[Date],"&lt;="&amp;FP$2)</f>
        <v>0</v>
      </c>
      <c r="FQ3" s="372">
        <f>SUMIFS(SpendData[Debit],SpendData[Date],"&gt;"&amp;FP$2,SpendData[Date],"&lt;="&amp;FQ$2)</f>
        <v>0</v>
      </c>
      <c r="FR3" s="372">
        <f>SUMIFS(SpendData[Debit],SpendData[Date],"&gt;"&amp;FQ$2,SpendData[Date],"&lt;="&amp;FR$2)</f>
        <v>0</v>
      </c>
      <c r="FS3" s="372">
        <f>SUMIFS(SpendData[Debit],SpendData[Date],"&gt;"&amp;FR$2,SpendData[Date],"&lt;="&amp;FS$2)</f>
        <v>0</v>
      </c>
      <c r="FT3" s="372">
        <f>SUMIFS(SpendData[Debit],SpendData[Date],"&gt;"&amp;FS$2,SpendData[Date],"&lt;="&amp;FT$2)</f>
        <v>0</v>
      </c>
      <c r="FU3" s="372">
        <f>SUMIFS(SpendData[Debit],SpendData[Date],"&gt;"&amp;FT$2,SpendData[Date],"&lt;="&amp;FU$2)</f>
        <v>0</v>
      </c>
      <c r="FV3" s="372">
        <f>SUMIFS(SpendData[Debit],SpendData[Date],"&gt;"&amp;FU$2,SpendData[Date],"&lt;="&amp;FV$2)</f>
        <v>0</v>
      </c>
      <c r="FW3" s="372">
        <f>SUMIFS(SpendData[Debit],SpendData[Date],"&gt;"&amp;FV$2,SpendData[Date],"&lt;="&amp;FW$2)</f>
        <v>0</v>
      </c>
      <c r="FX3" s="372">
        <f>SUMIFS(SpendData[Debit],SpendData[Date],"&gt;"&amp;FW$2,SpendData[Date],"&lt;="&amp;FX$2)</f>
        <v>0</v>
      </c>
      <c r="FY3" s="372">
        <f>SUMIFS(SpendData[Debit],SpendData[Date],"&gt;"&amp;FX$2,SpendData[Date],"&lt;="&amp;FY$2)</f>
        <v>0</v>
      </c>
      <c r="FZ3" s="372">
        <f>SUMIFS(SpendData[Debit],SpendData[Date],"&gt;"&amp;FY$2,SpendData[Date],"&lt;="&amp;FZ$2)</f>
        <v>0</v>
      </c>
      <c r="GA3" s="372">
        <f>SUMIFS(SpendData[Debit],SpendData[Date],"&gt;"&amp;FZ$2,SpendData[Date],"&lt;="&amp;GA$2)</f>
        <v>0</v>
      </c>
      <c r="GB3" s="372">
        <f>SUMIFS(SpendData[Debit],SpendData[Date],"&gt;"&amp;GA$2,SpendData[Date],"&lt;="&amp;GB$2)</f>
        <v>0</v>
      </c>
      <c r="GC3" s="372">
        <f>SUMIFS(SpendData[Debit],SpendData[Date],"&gt;"&amp;GB$2,SpendData[Date],"&lt;="&amp;GC$2)</f>
        <v>0</v>
      </c>
      <c r="GD3" s="372">
        <f>SUMIFS(SpendData[Debit],SpendData[Date],"&gt;"&amp;GC$2,SpendData[Date],"&lt;="&amp;GD$2)</f>
        <v>0</v>
      </c>
      <c r="GE3" s="372">
        <f>SUMIFS(SpendData[Debit],SpendData[Date],"&gt;"&amp;GD$2,SpendData[Date],"&lt;="&amp;GE$2)</f>
        <v>0</v>
      </c>
      <c r="GH3" s="35">
        <v>44255</v>
      </c>
      <c r="GI3" s="427">
        <v>0</v>
      </c>
      <c r="GJ3" s="427">
        <v>85</v>
      </c>
      <c r="GK3" s="427">
        <v>3772.3086750631574</v>
      </c>
    </row>
    <row r="4" spans="1:193" x14ac:dyDescent="0.3">
      <c r="A4" t="s">
        <v>524</v>
      </c>
      <c r="B4" s="35">
        <f ca="1">EOMONTH(TODAY(),-B2)</f>
        <v>44500</v>
      </c>
      <c r="F4" s="70" t="s">
        <v>309</v>
      </c>
      <c r="G4" s="171"/>
      <c r="H4" s="66">
        <f>SUMIFS(SpendData2[Debit],SpendData2[Transaction Date],"&gt;"&amp;G$2,SpendData2[Transaction Date],"&lt;="&amp;H$2)</f>
        <v>0</v>
      </c>
      <c r="I4" s="66">
        <f>SUMIFS(SpendData2[Debit],SpendData2[Transaction Date],"&gt;"&amp;H$2,SpendData2[Transaction Date],"&lt;="&amp;I$2)</f>
        <v>0</v>
      </c>
      <c r="J4" s="66">
        <f>SUMIFS(SpendData2[Debit],SpendData2[Transaction Date],"&gt;"&amp;I$2,SpendData2[Transaction Date],"&lt;="&amp;J$2)</f>
        <v>0</v>
      </c>
      <c r="K4" s="66">
        <f>SUMIFS(SpendData2[Debit],SpendData2[Transaction Date],"&gt;"&amp;J$2,SpendData2[Transaction Date],"&lt;="&amp;K$2)</f>
        <v>0</v>
      </c>
      <c r="L4" s="66">
        <f>SUMIFS(SpendData2[Debit],SpendData2[Transaction Date],"&gt;"&amp;K$2,SpendData2[Transaction Date],"&lt;="&amp;L$2)</f>
        <v>0</v>
      </c>
      <c r="M4" s="66">
        <f>SUMIFS(SpendData2[Debit],SpendData2[Transaction Date],"&gt;"&amp;L$2,SpendData2[Transaction Date],"&lt;="&amp;M$2)</f>
        <v>0</v>
      </c>
      <c r="N4" s="66">
        <f>SUMIFS(SpendData2[Debit],SpendData2[Transaction Date],"&gt;"&amp;M$2,SpendData2[Transaction Date],"&lt;="&amp;N$2)</f>
        <v>0</v>
      </c>
      <c r="O4" s="66">
        <f>SUMIFS(SpendData2[Debit],SpendData2[Transaction Date],"&gt;"&amp;N$2,SpendData2[Transaction Date],"&lt;="&amp;O$2)</f>
        <v>0</v>
      </c>
      <c r="P4" s="66">
        <f>SUMIFS(SpendData2[Debit],SpendData2[Transaction Date],"&gt;"&amp;O$2,SpendData2[Transaction Date],"&lt;="&amp;P$2)</f>
        <v>0</v>
      </c>
      <c r="Q4" s="66">
        <f>SUMIFS(SpendData2[Debit],SpendData2[Transaction Date],"&gt;"&amp;P$2,SpendData2[Transaction Date],"&lt;="&amp;Q$2)</f>
        <v>0</v>
      </c>
      <c r="R4" s="66">
        <f>SUMIFS(SpendData2[Debit],SpendData2[Transaction Date],"&gt;"&amp;Q$2,SpendData2[Transaction Date],"&lt;="&amp;R$2)</f>
        <v>0</v>
      </c>
      <c r="S4" s="66">
        <f>SUMIFS(SpendData2[Debit],SpendData2[Transaction Date],"&gt;"&amp;R$2,SpendData2[Transaction Date],"&lt;="&amp;S$2)</f>
        <v>0</v>
      </c>
      <c r="T4" s="66">
        <f>SUMIFS(SpendData2[Debit],SpendData2[Transaction Date],"&gt;"&amp;S$2,SpendData2[Transaction Date],"&lt;="&amp;T$2)</f>
        <v>0</v>
      </c>
      <c r="U4" s="66">
        <f>SUMIFS(SpendData2[Debit],SpendData2[Transaction Date],"&gt;"&amp;T$2,SpendData2[Transaction Date],"&lt;="&amp;U$2)</f>
        <v>0</v>
      </c>
      <c r="V4" s="66">
        <f>SUMIFS(SpendData2[Debit],SpendData2[Transaction Date],"&gt;"&amp;U$2,SpendData2[Transaction Date],"&lt;="&amp;V$2)</f>
        <v>0</v>
      </c>
      <c r="W4" s="66">
        <f>SUMIFS(SpendData2[Debit],SpendData2[Transaction Date],"&gt;"&amp;V$2,SpendData2[Transaction Date],"&lt;="&amp;W$2)</f>
        <v>0</v>
      </c>
      <c r="X4" s="66">
        <f>SUMIFS(SpendData2[Debit],SpendData2[Transaction Date],"&gt;"&amp;W$2,SpendData2[Transaction Date],"&lt;="&amp;X$2)</f>
        <v>0</v>
      </c>
      <c r="Y4" s="66">
        <f>SUMIFS(SpendData2[Debit],SpendData2[Transaction Date],"&gt;"&amp;X$2,SpendData2[Transaction Date],"&lt;="&amp;Y$2)</f>
        <v>0</v>
      </c>
      <c r="Z4" s="66">
        <f>SUMIFS(SpendData2[Debit],SpendData2[Transaction Date],"&gt;"&amp;Y$2,SpendData2[Transaction Date],"&lt;="&amp;Z$2)</f>
        <v>0</v>
      </c>
      <c r="AA4" s="66">
        <f>SUMIFS(SpendData2[Debit],SpendData2[Transaction Date],"&gt;"&amp;Z$2,SpendData2[Transaction Date],"&lt;="&amp;AA$2)</f>
        <v>0</v>
      </c>
      <c r="AB4" s="66">
        <f>SUMIFS(SpendData2[Debit],SpendData2[Transaction Date],"&gt;"&amp;AA$2,SpendData2[Transaction Date],"&lt;="&amp;AB$2)</f>
        <v>0</v>
      </c>
      <c r="AC4" s="66">
        <f>SUMIFS(SpendData2[Debit],SpendData2[Transaction Date],"&gt;"&amp;AB$2,SpendData2[Transaction Date],"&lt;="&amp;AC$2)</f>
        <v>0</v>
      </c>
      <c r="AD4" s="66">
        <f>SUMIFS(SpendData2[Debit],SpendData2[Transaction Date],"&gt;"&amp;AC$2,SpendData2[Transaction Date],"&lt;="&amp;AD$2)</f>
        <v>0</v>
      </c>
      <c r="AE4" s="66">
        <f>SUMIFS(SpendData2[Debit],SpendData2[Transaction Date],"&gt;"&amp;AD$2,SpendData2[Transaction Date],"&lt;="&amp;AE$2)</f>
        <v>0</v>
      </c>
      <c r="AF4" s="66">
        <f>SUMIFS(SpendData2[Debit],SpendData2[Transaction Date],"&gt;"&amp;AE$2,SpendData2[Transaction Date],"&lt;="&amp;AF$2)</f>
        <v>0</v>
      </c>
      <c r="AG4" s="66">
        <f>SUMIFS(SpendData2[Debit],SpendData2[Transaction Date],"&gt;"&amp;AF$2,SpendData2[Transaction Date],"&lt;="&amp;AG$2)</f>
        <v>0</v>
      </c>
      <c r="AH4" s="66">
        <f>SUMIFS(SpendData2[Debit],SpendData2[Transaction Date],"&gt;"&amp;AG$2,SpendData2[Transaction Date],"&lt;="&amp;AH$2)</f>
        <v>0</v>
      </c>
      <c r="AI4" s="66">
        <f>SUMIFS(SpendData2[Debit],SpendData2[Transaction Date],"&gt;"&amp;AH$2,SpendData2[Transaction Date],"&lt;="&amp;AI$2)</f>
        <v>0</v>
      </c>
      <c r="AJ4" s="66">
        <f>SUMIFS(SpendData2[Debit],SpendData2[Transaction Date],"&gt;"&amp;AI$2,SpendData2[Transaction Date],"&lt;="&amp;AJ$2)</f>
        <v>0</v>
      </c>
      <c r="AK4" s="66">
        <f>SUMIFS(SpendData2[Debit],SpendData2[Transaction Date],"&gt;"&amp;AJ$2,SpendData2[Transaction Date],"&lt;="&amp;AK$2)</f>
        <v>0</v>
      </c>
      <c r="AL4" s="66">
        <f>SUMIFS(SpendData2[Debit],SpendData2[Transaction Date],"&gt;"&amp;AK$2,SpendData2[Transaction Date],"&lt;="&amp;AL$2)</f>
        <v>0</v>
      </c>
      <c r="AM4" s="66">
        <f>SUMIFS(SpendData2[Debit],SpendData2[Transaction Date],"&gt;"&amp;AL$2,SpendData2[Transaction Date],"&lt;="&amp;AM$2)</f>
        <v>0</v>
      </c>
      <c r="AN4" s="66">
        <f>SUMIFS(SpendData2[Debit],SpendData2[Transaction Date],"&gt;"&amp;AM$2,SpendData2[Transaction Date],"&lt;="&amp;AN$2)</f>
        <v>0</v>
      </c>
      <c r="AO4" s="66">
        <f>SUMIFS(SpendData2[Debit],SpendData2[Transaction Date],"&gt;"&amp;AN$2,SpendData2[Transaction Date],"&lt;="&amp;AO$2)</f>
        <v>0</v>
      </c>
      <c r="AP4" s="66">
        <f>SUMIFS(SpendData2[Debit],SpendData2[Transaction Date],"&gt;"&amp;AO$2,SpendData2[Transaction Date],"&lt;="&amp;AP$2)</f>
        <v>0</v>
      </c>
      <c r="AQ4" s="66">
        <f>SUMIFS(SpendData2[Debit],SpendData2[Transaction Date],"&gt;"&amp;AP$2,SpendData2[Transaction Date],"&lt;="&amp;AQ$2)</f>
        <v>0</v>
      </c>
      <c r="AR4" s="66">
        <f>SUMIFS(SpendData2[Debit],SpendData2[Transaction Date],"&gt;"&amp;AQ$2,SpendData2[Transaction Date],"&lt;="&amp;AR$2)</f>
        <v>0</v>
      </c>
      <c r="AS4" s="66">
        <f>SUMIFS(SpendData2[Debit],SpendData2[Transaction Date],"&gt;"&amp;AR$2,SpendData2[Transaction Date],"&lt;="&amp;AS$2)</f>
        <v>0</v>
      </c>
      <c r="AT4" s="66">
        <f>SUMIFS(SpendData2[Debit],SpendData2[Transaction Date],"&gt;"&amp;AS$2,SpendData2[Transaction Date],"&lt;="&amp;AT$2)</f>
        <v>0</v>
      </c>
      <c r="AU4" s="66">
        <f>SUMIFS(SpendData2[Debit],SpendData2[Transaction Date],"&gt;"&amp;AT$2,SpendData2[Transaction Date],"&lt;="&amp;AU$2)</f>
        <v>0</v>
      </c>
      <c r="AV4" s="66">
        <f>SUMIFS(SpendData2[Debit],SpendData2[Transaction Date],"&gt;"&amp;AU$2,SpendData2[Transaction Date],"&lt;="&amp;AV$2)</f>
        <v>0</v>
      </c>
      <c r="AW4" s="66">
        <f>SUMIFS(SpendData2[Debit],SpendData2[Transaction Date],"&gt;"&amp;AV$2,SpendData2[Transaction Date],"&lt;="&amp;AW$2)</f>
        <v>0</v>
      </c>
      <c r="AX4" s="66">
        <f>SUMIFS(SpendData2[Debit],SpendData2[Transaction Date],"&gt;"&amp;AW$2,SpendData2[Transaction Date],"&lt;="&amp;AX$2)</f>
        <v>0</v>
      </c>
      <c r="AY4" s="66">
        <f>SUMIFS(SpendData2[Debit],SpendData2[Transaction Date],"&gt;"&amp;AX$2,SpendData2[Transaction Date],"&lt;="&amp;AY$2)</f>
        <v>0</v>
      </c>
      <c r="AZ4" s="66">
        <f>SUMIFS(SpendData2[Debit],SpendData2[Transaction Date],"&gt;"&amp;AY$2,SpendData2[Transaction Date],"&lt;="&amp;AZ$2)</f>
        <v>0</v>
      </c>
      <c r="BA4" s="66">
        <f>SUMIFS(SpendData2[Debit],SpendData2[Transaction Date],"&gt;"&amp;AZ$2,SpendData2[Transaction Date],"&lt;="&amp;BA$2)</f>
        <v>0</v>
      </c>
      <c r="BB4" s="66">
        <f>SUMIFS(SpendData2[Debit],SpendData2[Transaction Date],"&gt;"&amp;BA$2,SpendData2[Transaction Date],"&lt;="&amp;BB$2)</f>
        <v>0</v>
      </c>
      <c r="BC4" s="66">
        <f>SUMIFS(SpendData2[Debit],SpendData2[Transaction Date],"&gt;"&amp;BB$2,SpendData2[Transaction Date],"&lt;="&amp;BC$2)</f>
        <v>0</v>
      </c>
      <c r="BD4" s="66">
        <f>SUMIFS(SpendData2[Debit],SpendData2[Transaction Date],"&gt;"&amp;BC$2,SpendData2[Transaction Date],"&lt;="&amp;BD$2)</f>
        <v>0</v>
      </c>
      <c r="BE4" s="66">
        <f>SUMIFS(SpendData2[Debit],SpendData2[Transaction Date],"&gt;"&amp;BD$2,SpendData2[Transaction Date],"&lt;="&amp;BE$2)</f>
        <v>0</v>
      </c>
      <c r="BF4" s="66">
        <f>SUMIFS(SpendData2[Debit],SpendData2[Transaction Date],"&gt;"&amp;BE$2,SpendData2[Transaction Date],"&lt;="&amp;BF$2)</f>
        <v>0</v>
      </c>
      <c r="BG4" s="66">
        <f>SUMIFS(SpendData2[Debit],SpendData2[Transaction Date],"&gt;"&amp;BF$2,SpendData2[Transaction Date],"&lt;="&amp;BG$2)</f>
        <v>0</v>
      </c>
      <c r="BH4" s="66">
        <f>SUMIFS(SpendData2[Debit],SpendData2[Transaction Date],"&gt;"&amp;BG$2,SpendData2[Transaction Date],"&lt;="&amp;BH$2)</f>
        <v>0</v>
      </c>
      <c r="BI4" s="66">
        <f>SUMIFS(SpendData2[Debit],SpendData2[Transaction Date],"&gt;"&amp;BH$2,SpendData2[Transaction Date],"&lt;="&amp;BI$2)</f>
        <v>0</v>
      </c>
      <c r="BJ4" s="66">
        <f>SUMIFS(SpendData2[Debit],SpendData2[Transaction Date],"&gt;"&amp;BI$2,SpendData2[Transaction Date],"&lt;="&amp;BJ$2)</f>
        <v>0</v>
      </c>
      <c r="BK4" s="66">
        <f>SUMIFS(SpendData2[Debit],SpendData2[Transaction Date],"&gt;"&amp;BJ$2,SpendData2[Transaction Date],"&lt;="&amp;BK$2)</f>
        <v>0</v>
      </c>
      <c r="BL4" s="66">
        <f>SUMIFS(SpendData2[Debit],SpendData2[Transaction Date],"&gt;"&amp;BK$2,SpendData2[Transaction Date],"&lt;="&amp;BL$2)</f>
        <v>0</v>
      </c>
      <c r="BM4" s="66">
        <f>SUMIFS(SpendData2[Debit],SpendData2[Transaction Date],"&gt;"&amp;BL$2,SpendData2[Transaction Date],"&lt;="&amp;BM$2)</f>
        <v>0</v>
      </c>
      <c r="BN4" s="66">
        <f>SUMIFS(SpendData2[Debit],SpendData2[Transaction Date],"&gt;"&amp;BM$2,SpendData2[Transaction Date],"&lt;="&amp;BN$2)</f>
        <v>0</v>
      </c>
      <c r="BO4" s="66">
        <f>SUMIFS(SpendData2[Debit],SpendData2[Transaction Date],"&gt;"&amp;BN$2,SpendData2[Transaction Date],"&lt;="&amp;BO$2)</f>
        <v>0</v>
      </c>
      <c r="BP4" s="66">
        <f>SUMIFS(SpendData2[Debit],SpendData2[Transaction Date],"&gt;"&amp;BO$2,SpendData2[Transaction Date],"&lt;="&amp;BP$2)</f>
        <v>0</v>
      </c>
      <c r="BQ4" s="66">
        <f>SUMIFS(SpendData2[Debit],SpendData2[Transaction Date],"&gt;"&amp;BP$2,SpendData2[Transaction Date],"&lt;="&amp;BQ$2)</f>
        <v>0</v>
      </c>
      <c r="BR4" s="66">
        <f>SUMIFS(SpendData2[Debit],SpendData2[Transaction Date],"&gt;"&amp;BQ$2,SpendData2[Transaction Date],"&lt;="&amp;BR$2)</f>
        <v>0</v>
      </c>
      <c r="BS4" s="66">
        <f>SUMIFS(SpendData2[Debit],SpendData2[Transaction Date],"&gt;"&amp;BR$2,SpendData2[Transaction Date],"&lt;="&amp;BS$2)</f>
        <v>0</v>
      </c>
      <c r="BT4" s="66">
        <f>SUMIFS(SpendData2[Debit],SpendData2[Transaction Date],"&gt;"&amp;BS$2,SpendData2[Transaction Date],"&lt;="&amp;BT$2)</f>
        <v>0</v>
      </c>
      <c r="BU4" s="66">
        <f>SUMIFS(SpendData2[Debit],SpendData2[Transaction Date],"&gt;"&amp;BT$2,SpendData2[Transaction Date],"&lt;="&amp;BU$2)</f>
        <v>0</v>
      </c>
      <c r="BV4" s="66">
        <f>SUMIFS(SpendData2[Debit],SpendData2[Transaction Date],"&gt;"&amp;BU$2,SpendData2[Transaction Date],"&lt;="&amp;BV$2)</f>
        <v>0</v>
      </c>
      <c r="BW4" s="66">
        <f>SUMIFS(SpendData2[Debit],SpendData2[Transaction Date],"&gt;"&amp;BV$2,SpendData2[Transaction Date],"&lt;="&amp;BW$2)</f>
        <v>0</v>
      </c>
      <c r="BX4" s="66">
        <f>SUMIFS(SpendData2[Debit],SpendData2[Transaction Date],"&gt;"&amp;BW$2,SpendData2[Transaction Date],"&lt;="&amp;BX$2)</f>
        <v>0</v>
      </c>
      <c r="BY4" s="66">
        <f>SUMIFS(SpendData2[Debit],SpendData2[Transaction Date],"&gt;"&amp;BX$2,SpendData2[Transaction Date],"&lt;="&amp;BY$2)</f>
        <v>0</v>
      </c>
      <c r="BZ4" s="66">
        <f>SUMIFS(SpendData2[Debit],SpendData2[Transaction Date],"&gt;"&amp;BY$2,SpendData2[Transaction Date],"&lt;="&amp;BZ$2)</f>
        <v>0</v>
      </c>
      <c r="CA4" s="66">
        <f>SUMIFS(SpendData2[Debit],SpendData2[Transaction Date],"&gt;"&amp;BZ$2,SpendData2[Transaction Date],"&lt;="&amp;CA$2)</f>
        <v>0</v>
      </c>
      <c r="CB4" s="66">
        <f>SUMIFS(SpendData2[Debit],SpendData2[Transaction Date],"&gt;"&amp;CA$2,SpendData2[Transaction Date],"&lt;="&amp;CB$2)</f>
        <v>0</v>
      </c>
      <c r="CC4" s="66">
        <f>SUMIFS(SpendData2[Debit],SpendData2[Transaction Date],"&gt;"&amp;CB$2,SpendData2[Transaction Date],"&lt;="&amp;CC$2)</f>
        <v>0</v>
      </c>
      <c r="CD4" s="66">
        <f>SUMIFS(SpendData2[Debit],SpendData2[Transaction Date],"&gt;"&amp;CC$2,SpendData2[Transaction Date],"&lt;="&amp;CD$2)</f>
        <v>0</v>
      </c>
      <c r="CE4" s="66">
        <f>SUMIFS(SpendData2[Debit],SpendData2[Transaction Date],"&gt;"&amp;CD$2,SpendData2[Transaction Date],"&lt;="&amp;CE$2)</f>
        <v>0</v>
      </c>
      <c r="CF4" s="66">
        <f>SUMIFS(SpendData2[Debit],SpendData2[Transaction Date],"&gt;"&amp;CE$2,SpendData2[Transaction Date],"&lt;="&amp;CF$2)</f>
        <v>0</v>
      </c>
      <c r="CG4" s="66">
        <f>SUMIFS(SpendData2[Debit],SpendData2[Transaction Date],"&gt;"&amp;CF$2,SpendData2[Transaction Date],"&lt;="&amp;CG$2)</f>
        <v>0</v>
      </c>
      <c r="CH4" s="66">
        <f>SUMIFS(SpendData2[Debit],SpendData2[Transaction Date],"&gt;"&amp;CG$2,SpendData2[Transaction Date],"&lt;="&amp;CH$2)</f>
        <v>0</v>
      </c>
      <c r="CI4" s="66">
        <f>SUMIFS(SpendData2[Debit],SpendData2[Transaction Date],"&gt;"&amp;CH$2,SpendData2[Transaction Date],"&lt;="&amp;CI$2)</f>
        <v>0</v>
      </c>
      <c r="CJ4" s="66">
        <f>SUMIFS(SpendData2[Debit],SpendData2[Transaction Date],"&gt;"&amp;CI$2,SpendData2[Transaction Date],"&lt;="&amp;CJ$2)</f>
        <v>0</v>
      </c>
      <c r="CK4" s="66">
        <f>SUMIFS(SpendData2[Debit],SpendData2[Transaction Date],"&gt;"&amp;CJ$2,SpendData2[Transaction Date],"&lt;="&amp;CK$2)</f>
        <v>0</v>
      </c>
      <c r="CL4" s="66">
        <f>SUMIFS(SpendData2[Debit],SpendData2[Transaction Date],"&gt;"&amp;CK$2,SpendData2[Transaction Date],"&lt;="&amp;CL$2)</f>
        <v>0</v>
      </c>
      <c r="CM4" s="66">
        <f>SUMIFS(SpendData2[Debit],SpendData2[Transaction Date],"&gt;"&amp;CL$2,SpendData2[Transaction Date],"&lt;="&amp;CM$2)</f>
        <v>0</v>
      </c>
      <c r="CN4" s="66">
        <f>SUMIFS(SpendData2[Debit],SpendData2[Transaction Date],"&gt;"&amp;CM$2,SpendData2[Transaction Date],"&lt;="&amp;CN$2)</f>
        <v>0</v>
      </c>
      <c r="CO4" s="66">
        <f>SUMIFS(SpendData2[Debit],SpendData2[Transaction Date],"&gt;"&amp;CN$2,SpendData2[Transaction Date],"&lt;="&amp;CO$2)</f>
        <v>0</v>
      </c>
      <c r="CP4" s="66">
        <f>SUMIFS(SpendData2[Debit],SpendData2[Transaction Date],"&gt;"&amp;CO$2,SpendData2[Transaction Date],"&lt;="&amp;CP$2)</f>
        <v>0</v>
      </c>
      <c r="CQ4" s="66">
        <f>SUMIFS(SpendData2[Debit],SpendData2[Transaction Date],"&gt;"&amp;CP$2,SpendData2[Transaction Date],"&lt;="&amp;CQ$2)</f>
        <v>0</v>
      </c>
      <c r="CR4" s="66">
        <f>SUMIFS(SpendData2[Debit],SpendData2[Transaction Date],"&gt;"&amp;CQ$2,SpendData2[Transaction Date],"&lt;="&amp;CR$2)</f>
        <v>0</v>
      </c>
      <c r="CS4" s="66">
        <f>SUMIFS(SpendData2[Debit],SpendData2[Transaction Date],"&gt;"&amp;CR$2,SpendData2[Transaction Date],"&lt;="&amp;CS$2)</f>
        <v>0</v>
      </c>
      <c r="CT4" s="66">
        <f>SUMIFS(SpendData2[Debit],SpendData2[Transaction Date],"&gt;"&amp;CS$2,SpendData2[Transaction Date],"&lt;="&amp;CT$2)</f>
        <v>0</v>
      </c>
      <c r="CU4" s="66">
        <f>SUMIFS(SpendData2[Debit],SpendData2[Transaction Date],"&gt;"&amp;CT$2,SpendData2[Transaction Date],"&lt;="&amp;CU$2)</f>
        <v>0</v>
      </c>
      <c r="CV4" s="66">
        <f>SUMIFS(SpendData2[Debit],SpendData2[Transaction Date],"&gt;"&amp;CU$2,SpendData2[Transaction Date],"&lt;="&amp;CV$2)</f>
        <v>0</v>
      </c>
      <c r="CW4" s="66">
        <f>SUMIFS(SpendData2[Debit],SpendData2[Transaction Date],"&gt;"&amp;CV$2,SpendData2[Transaction Date],"&lt;="&amp;CW$2)</f>
        <v>0</v>
      </c>
      <c r="CX4" s="66">
        <f>SUMIFS(SpendData2[Debit],SpendData2[Transaction Date],"&gt;"&amp;CW$2,SpendData2[Transaction Date],"&lt;="&amp;CX$2)</f>
        <v>0</v>
      </c>
      <c r="CY4" s="66">
        <f>SUMIFS(SpendData2[Debit],SpendData2[Transaction Date],"&gt;"&amp;CX$2,SpendData2[Transaction Date],"&lt;="&amp;CY$2)</f>
        <v>0</v>
      </c>
      <c r="CZ4" s="66">
        <f>SUMIFS(SpendData2[Debit],SpendData2[Transaction Date],"&gt;"&amp;CY$2,SpendData2[Transaction Date],"&lt;="&amp;CZ$2)</f>
        <v>0</v>
      </c>
      <c r="DA4" s="66">
        <f>SUMIFS(SpendData2[Debit],SpendData2[Transaction Date],"&gt;"&amp;CZ$2,SpendData2[Transaction Date],"&lt;="&amp;DA$2)</f>
        <v>0</v>
      </c>
      <c r="DB4" s="66">
        <f>SUMIFS(SpendData2[Debit],SpendData2[Transaction Date],"&gt;"&amp;DA$2,SpendData2[Transaction Date],"&lt;="&amp;DB$2)</f>
        <v>0</v>
      </c>
      <c r="DC4" s="66">
        <f>SUMIFS(SpendData2[Debit],SpendData2[Transaction Date],"&gt;"&amp;DB$2,SpendData2[Transaction Date],"&lt;="&amp;DC$2)</f>
        <v>0</v>
      </c>
      <c r="DD4" s="66">
        <f>SUMIFS(SpendData2[Debit],SpendData2[Transaction Date],"&gt;"&amp;DC$2,SpendData2[Transaction Date],"&lt;="&amp;DD$2)</f>
        <v>0</v>
      </c>
      <c r="DE4" s="66">
        <f>SUMIFS(SpendData2[Debit],SpendData2[Transaction Date],"&gt;"&amp;DD$2,SpendData2[Transaction Date],"&lt;="&amp;DE$2)</f>
        <v>0</v>
      </c>
      <c r="DF4" s="66">
        <f>SUMIFS(SpendData2[Debit],SpendData2[Transaction Date],"&gt;"&amp;DE$2,SpendData2[Transaction Date],"&lt;="&amp;DF$2)</f>
        <v>0</v>
      </c>
      <c r="DG4" s="66">
        <f>SUMIFS(SpendData2[Debit],SpendData2[Transaction Date],"&gt;"&amp;DF$2,SpendData2[Transaction Date],"&lt;="&amp;DG$2)</f>
        <v>0</v>
      </c>
      <c r="DH4" s="66">
        <f>SUMIFS(SpendData2[Debit],SpendData2[Transaction Date],"&gt;"&amp;DG$2,SpendData2[Transaction Date],"&lt;="&amp;DH$2)</f>
        <v>0</v>
      </c>
      <c r="DI4" s="66">
        <f>SUMIFS(SpendData2[Debit],SpendData2[Transaction Date],"&gt;"&amp;DH$2,SpendData2[Transaction Date],"&lt;="&amp;DI$2)</f>
        <v>0</v>
      </c>
      <c r="DJ4" s="66">
        <f>SUMIFS(SpendData2[Debit],SpendData2[Transaction Date],"&gt;"&amp;DI$2,SpendData2[Transaction Date],"&lt;="&amp;DJ$2)</f>
        <v>0</v>
      </c>
      <c r="DK4" s="66">
        <f>SUMIFS(SpendData2[Debit],SpendData2[Transaction Date],"&gt;"&amp;DJ$2,SpendData2[Transaction Date],"&lt;="&amp;DK$2)</f>
        <v>0</v>
      </c>
      <c r="DL4" s="66">
        <f>SUMIFS(SpendData2[Debit],SpendData2[Transaction Date],"&gt;"&amp;DK$2,SpendData2[Transaction Date],"&lt;="&amp;DL$2)</f>
        <v>0</v>
      </c>
      <c r="DM4" s="66">
        <f>SUMIFS(SpendData2[Debit],SpendData2[Transaction Date],"&gt;"&amp;DL$2,SpendData2[Transaction Date],"&lt;="&amp;DM$2)</f>
        <v>0</v>
      </c>
      <c r="DN4" s="66">
        <f>SUMIFS(SpendData2[Debit],SpendData2[Transaction Date],"&gt;"&amp;DM$2,SpendData2[Transaction Date],"&lt;="&amp;DN$2)</f>
        <v>0</v>
      </c>
      <c r="DO4" s="66">
        <f>SUMIFS(SpendData2[Debit],SpendData2[Transaction Date],"&gt;"&amp;DN$2,SpendData2[Transaction Date],"&lt;="&amp;DO$2)</f>
        <v>0</v>
      </c>
      <c r="DP4" s="66">
        <f>SUMIFS(SpendData2[Debit],SpendData2[Transaction Date],"&gt;"&amp;DO$2,SpendData2[Transaction Date],"&lt;="&amp;DP$2)</f>
        <v>0</v>
      </c>
      <c r="DQ4" s="66">
        <f>SUMIFS(SpendData2[Debit],SpendData2[Transaction Date],"&gt;"&amp;DP$2,SpendData2[Transaction Date],"&lt;="&amp;DQ$2)</f>
        <v>0</v>
      </c>
      <c r="DR4" s="66">
        <f>SUMIFS(SpendData2[Debit],SpendData2[Transaction Date],"&gt;"&amp;DQ$2,SpendData2[Transaction Date],"&lt;="&amp;DR$2)</f>
        <v>0</v>
      </c>
      <c r="DS4" s="66">
        <f>SUMIFS(SpendData2[Debit],SpendData2[Transaction Date],"&gt;"&amp;DR$2,SpendData2[Transaction Date],"&lt;="&amp;DS$2)</f>
        <v>0</v>
      </c>
      <c r="DT4" s="66">
        <f>SUMIFS(SpendData2[Debit],SpendData2[Transaction Date],"&gt;"&amp;DS$2,SpendData2[Transaction Date],"&lt;="&amp;DT$2)</f>
        <v>0</v>
      </c>
      <c r="DU4" s="66">
        <f>SUMIFS(SpendData2[Debit],SpendData2[Transaction Date],"&gt;"&amp;DT$2,SpendData2[Transaction Date],"&lt;="&amp;DU$2)</f>
        <v>0</v>
      </c>
      <c r="DV4" s="66">
        <f>SUMIFS(SpendData2[Debit],SpendData2[Transaction Date],"&gt;"&amp;DU$2,SpendData2[Transaction Date],"&lt;="&amp;DV$2)</f>
        <v>0</v>
      </c>
      <c r="DW4" s="66">
        <f>SUMIFS(SpendData2[Debit],SpendData2[Transaction Date],"&gt;"&amp;DV$2,SpendData2[Transaction Date],"&lt;="&amp;DW$2)</f>
        <v>0</v>
      </c>
      <c r="DX4" s="66">
        <f>SUMIFS(SpendData2[Debit],SpendData2[Transaction Date],"&gt;"&amp;DW$2,SpendData2[Transaction Date],"&lt;="&amp;DX$2)</f>
        <v>0</v>
      </c>
      <c r="DY4" s="66">
        <f>SUMIFS(SpendData2[Debit],SpendData2[Transaction Date],"&gt;"&amp;DX$2,SpendData2[Transaction Date],"&lt;="&amp;DY$2)</f>
        <v>0</v>
      </c>
      <c r="DZ4" s="66">
        <f>SUMIFS(SpendData2[Debit],SpendData2[Transaction Date],"&gt;"&amp;DY$2,SpendData2[Transaction Date],"&lt;="&amp;DZ$2)</f>
        <v>0</v>
      </c>
      <c r="EA4" s="66">
        <f>SUMIFS(SpendData2[Debit],SpendData2[Transaction Date],"&gt;"&amp;DZ$2,SpendData2[Transaction Date],"&lt;="&amp;EA$2)</f>
        <v>0</v>
      </c>
      <c r="EB4" s="66">
        <f>SUMIFS(SpendData2[Debit],SpendData2[Transaction Date],"&gt;"&amp;EA$2,SpendData2[Transaction Date],"&lt;="&amp;EB$2)</f>
        <v>0</v>
      </c>
      <c r="EC4" s="66">
        <f>SUMIFS(SpendData2[Debit],SpendData2[Transaction Date],"&gt;"&amp;EB$2,SpendData2[Transaction Date],"&lt;="&amp;EC$2)</f>
        <v>0</v>
      </c>
      <c r="ED4" s="66">
        <f>SUMIFS(SpendData2[Debit],SpendData2[Transaction Date],"&gt;"&amp;EC$2,SpendData2[Transaction Date],"&lt;="&amp;ED$2)</f>
        <v>0</v>
      </c>
      <c r="EE4" s="66">
        <f>SUMIFS(SpendData2[Debit],SpendData2[Transaction Date],"&gt;"&amp;ED$2,SpendData2[Transaction Date],"&lt;="&amp;EE$2)</f>
        <v>0</v>
      </c>
      <c r="EF4" s="66">
        <f>SUMIFS(SpendData2[Debit],SpendData2[Transaction Date],"&gt;"&amp;EE$2,SpendData2[Transaction Date],"&lt;="&amp;EF$2)</f>
        <v>0</v>
      </c>
      <c r="EG4" s="66">
        <f>SUMIFS(SpendData2[Debit],SpendData2[Transaction Date],"&gt;"&amp;EF$2,SpendData2[Transaction Date],"&lt;="&amp;EG$2)</f>
        <v>0</v>
      </c>
      <c r="EH4" s="66">
        <f>SUMIFS(SpendData2[Debit],SpendData2[Transaction Date],"&gt;"&amp;EG$2,SpendData2[Transaction Date],"&lt;="&amp;EH$2)</f>
        <v>0</v>
      </c>
      <c r="EI4" s="66">
        <f>SUMIFS(SpendData2[Debit],SpendData2[Transaction Date],"&gt;"&amp;EH$2,SpendData2[Transaction Date],"&lt;="&amp;EI$2)</f>
        <v>0</v>
      </c>
      <c r="EJ4" s="66">
        <f>SUMIFS(SpendData2[Debit],SpendData2[Transaction Date],"&gt;"&amp;EI$2,SpendData2[Transaction Date],"&lt;="&amp;EJ$2)</f>
        <v>0</v>
      </c>
      <c r="EK4" s="66">
        <f>SUMIFS(SpendData2[Debit],SpendData2[Transaction Date],"&gt;"&amp;EJ$2,SpendData2[Transaction Date],"&lt;="&amp;EK$2)</f>
        <v>0</v>
      </c>
      <c r="EL4" s="66">
        <f>SUMIFS(SpendData2[Debit],SpendData2[Transaction Date],"&gt;"&amp;EK$2,SpendData2[Transaction Date],"&lt;="&amp;EL$2)</f>
        <v>0</v>
      </c>
      <c r="EM4" s="66">
        <f>SUMIFS(SpendData2[Debit],SpendData2[Transaction Date],"&gt;"&amp;EL$2,SpendData2[Transaction Date],"&lt;="&amp;EM$2)</f>
        <v>0</v>
      </c>
      <c r="EN4" s="66">
        <f>SUMIFS(SpendData2[Debit],SpendData2[Transaction Date],"&gt;"&amp;EM$2,SpendData2[Transaction Date],"&lt;="&amp;EN$2)</f>
        <v>0</v>
      </c>
      <c r="EO4" s="66">
        <f>SUMIFS(SpendData2[Debit],SpendData2[Transaction Date],"&gt;"&amp;EN$2,SpendData2[Transaction Date],"&lt;="&amp;EO$2)</f>
        <v>0</v>
      </c>
      <c r="EP4" s="66">
        <f>SUMIFS(SpendData2[Debit],SpendData2[Transaction Date],"&gt;"&amp;EO$2,SpendData2[Transaction Date],"&lt;="&amp;EP$2)</f>
        <v>0</v>
      </c>
      <c r="EQ4" s="66">
        <f>SUMIFS(SpendData2[Debit],SpendData2[Transaction Date],"&gt;"&amp;EP$2,SpendData2[Transaction Date],"&lt;="&amp;EQ$2)</f>
        <v>0</v>
      </c>
      <c r="ER4" s="66">
        <f>SUMIFS(SpendData2[Debit],SpendData2[Transaction Date],"&gt;"&amp;EQ$2,SpendData2[Transaction Date],"&lt;="&amp;ER$2)</f>
        <v>0</v>
      </c>
      <c r="ES4" s="66">
        <f>SUMIFS(SpendData2[Debit],SpendData2[Transaction Date],"&gt;"&amp;ER$2,SpendData2[Transaction Date],"&lt;="&amp;ES$2)</f>
        <v>0</v>
      </c>
      <c r="ET4" s="66">
        <f>SUMIFS(SpendData2[Debit],SpendData2[Transaction Date],"&gt;"&amp;ES$2,SpendData2[Transaction Date],"&lt;="&amp;ET$2)</f>
        <v>0</v>
      </c>
      <c r="EU4" s="66">
        <f>SUMIFS(SpendData2[Debit],SpendData2[Transaction Date],"&gt;"&amp;ET$2,SpendData2[Transaction Date],"&lt;="&amp;EU$2)</f>
        <v>0</v>
      </c>
      <c r="EV4" s="66">
        <f>SUMIFS(SpendData2[Debit],SpendData2[Transaction Date],"&gt;"&amp;EU$2,SpendData2[Transaction Date],"&lt;="&amp;EV$2)</f>
        <v>0</v>
      </c>
      <c r="EW4" s="66">
        <f>SUMIFS(SpendData2[Debit],SpendData2[Transaction Date],"&gt;"&amp;EV$2,SpendData2[Transaction Date],"&lt;="&amp;EW$2)</f>
        <v>0</v>
      </c>
      <c r="EX4" s="66">
        <f>SUMIFS(SpendData2[Debit],SpendData2[Transaction Date],"&gt;"&amp;EW$2,SpendData2[Transaction Date],"&lt;="&amp;EX$2)</f>
        <v>0</v>
      </c>
      <c r="EY4" s="66">
        <f>SUMIFS(SpendData2[Debit],SpendData2[Transaction Date],"&gt;"&amp;EX$2,SpendData2[Transaction Date],"&lt;="&amp;EY$2)</f>
        <v>0</v>
      </c>
      <c r="EZ4" s="66">
        <f>SUMIFS(SpendData2[Debit],SpendData2[Transaction Date],"&gt;"&amp;EY$2,SpendData2[Transaction Date],"&lt;="&amp;EZ$2)</f>
        <v>0</v>
      </c>
      <c r="FA4" s="66">
        <f>SUMIFS(SpendData2[Debit],SpendData2[Transaction Date],"&gt;"&amp;EZ$2,SpendData2[Transaction Date],"&lt;="&amp;FA$2)</f>
        <v>0</v>
      </c>
      <c r="FB4" s="66">
        <f>SUMIFS(SpendData2[Debit],SpendData2[Transaction Date],"&gt;"&amp;FA$2,SpendData2[Transaction Date],"&lt;="&amp;FB$2)</f>
        <v>0</v>
      </c>
      <c r="FC4" s="66">
        <f>SUMIFS(SpendData2[Debit],SpendData2[Transaction Date],"&gt;"&amp;FB$2,SpendData2[Transaction Date],"&lt;="&amp;FC$2)</f>
        <v>0</v>
      </c>
      <c r="FD4" s="66">
        <f>SUMIFS(SpendData2[Debit],SpendData2[Transaction Date],"&gt;"&amp;FC$2,SpendData2[Transaction Date],"&lt;="&amp;FD$2)</f>
        <v>0</v>
      </c>
      <c r="FE4" s="66">
        <f>SUMIFS(SpendData2[Debit],SpendData2[Transaction Date],"&gt;"&amp;FD$2,SpendData2[Transaction Date],"&lt;="&amp;FE$2)</f>
        <v>0</v>
      </c>
      <c r="FF4" s="66">
        <f>SUMIFS(SpendData2[Debit],SpendData2[Transaction Date],"&gt;"&amp;FE$2,SpendData2[Transaction Date],"&lt;="&amp;FF$2)</f>
        <v>0</v>
      </c>
      <c r="FG4" s="66">
        <f>SUMIFS(SpendData2[Debit],SpendData2[Transaction Date],"&gt;"&amp;FF$2,SpendData2[Transaction Date],"&lt;="&amp;FG$2)</f>
        <v>0</v>
      </c>
      <c r="FH4" s="66">
        <f>SUMIFS(SpendData2[Debit],SpendData2[Transaction Date],"&gt;"&amp;FG$2,SpendData2[Transaction Date],"&lt;="&amp;FH$2)</f>
        <v>0</v>
      </c>
      <c r="FI4" s="66">
        <f>SUMIFS(SpendData2[Debit],SpendData2[Transaction Date],"&gt;"&amp;FH$2,SpendData2[Transaction Date],"&lt;="&amp;FI$2)</f>
        <v>0</v>
      </c>
      <c r="FJ4" s="66">
        <f>SUMIFS(SpendData2[Debit],SpendData2[Transaction Date],"&gt;"&amp;FI$2,SpendData2[Transaction Date],"&lt;="&amp;FJ$2)</f>
        <v>0</v>
      </c>
      <c r="FK4" s="66">
        <f>SUMIFS(SpendData2[Debit],SpendData2[Transaction Date],"&gt;"&amp;FJ$2,SpendData2[Transaction Date],"&lt;="&amp;FK$2)</f>
        <v>0</v>
      </c>
      <c r="FL4" s="66">
        <f>SUMIFS(SpendData2[Debit],SpendData2[Transaction Date],"&gt;"&amp;FK$2,SpendData2[Transaction Date],"&lt;="&amp;FL$2)</f>
        <v>0</v>
      </c>
      <c r="FM4" s="66">
        <f>SUMIFS(SpendData2[Debit],SpendData2[Transaction Date],"&gt;"&amp;FL$2,SpendData2[Transaction Date],"&lt;="&amp;FM$2)</f>
        <v>0</v>
      </c>
      <c r="FN4" s="66">
        <f>SUMIFS(SpendData2[Debit],SpendData2[Transaction Date],"&gt;"&amp;FM$2,SpendData2[Transaction Date],"&lt;="&amp;FN$2)</f>
        <v>0</v>
      </c>
      <c r="FO4" s="66">
        <f>SUMIFS(SpendData2[Debit],SpendData2[Transaction Date],"&gt;"&amp;FN$2,SpendData2[Transaction Date],"&lt;="&amp;FO$2)</f>
        <v>0</v>
      </c>
      <c r="FP4" s="66">
        <f>SUMIFS(SpendData2[Debit],SpendData2[Transaction Date],"&gt;"&amp;FO$2,SpendData2[Transaction Date],"&lt;="&amp;FP$2)</f>
        <v>0</v>
      </c>
      <c r="FQ4" s="66">
        <f>SUMIFS(SpendData2[Debit],SpendData2[Transaction Date],"&gt;"&amp;FP$2,SpendData2[Transaction Date],"&lt;="&amp;FQ$2)</f>
        <v>0</v>
      </c>
      <c r="FR4" s="66">
        <f>SUMIFS(SpendData2[Debit],SpendData2[Transaction Date],"&gt;"&amp;FQ$2,SpendData2[Transaction Date],"&lt;="&amp;FR$2)</f>
        <v>0</v>
      </c>
      <c r="FS4" s="66">
        <f>SUMIFS(SpendData2[Debit],SpendData2[Transaction Date],"&gt;"&amp;FR$2,SpendData2[Transaction Date],"&lt;="&amp;FS$2)</f>
        <v>0</v>
      </c>
      <c r="FT4" s="66">
        <f>SUMIFS(SpendData2[Debit],SpendData2[Transaction Date],"&gt;"&amp;FS$2,SpendData2[Transaction Date],"&lt;="&amp;FT$2)</f>
        <v>0</v>
      </c>
      <c r="FU4" s="66">
        <f>SUMIFS(SpendData2[Debit],SpendData2[Transaction Date],"&gt;"&amp;FT$2,SpendData2[Transaction Date],"&lt;="&amp;FU$2)</f>
        <v>0</v>
      </c>
      <c r="FV4" s="66">
        <f>SUMIFS(SpendData2[Debit],SpendData2[Transaction Date],"&gt;"&amp;FU$2,SpendData2[Transaction Date],"&lt;="&amp;FV$2)</f>
        <v>0</v>
      </c>
      <c r="FW4" s="66">
        <f>SUMIFS(SpendData2[Debit],SpendData2[Transaction Date],"&gt;"&amp;FV$2,SpendData2[Transaction Date],"&lt;="&amp;FW$2)</f>
        <v>0</v>
      </c>
      <c r="FX4" s="66">
        <f>SUMIFS(SpendData2[Debit],SpendData2[Transaction Date],"&gt;"&amp;FW$2,SpendData2[Transaction Date],"&lt;="&amp;FX$2)</f>
        <v>0</v>
      </c>
      <c r="FY4" s="66">
        <f>SUMIFS(SpendData2[Debit],SpendData2[Transaction Date],"&gt;"&amp;FX$2,SpendData2[Transaction Date],"&lt;="&amp;FY$2)</f>
        <v>0</v>
      </c>
      <c r="FZ4" s="66">
        <f>SUMIFS(SpendData2[Debit],SpendData2[Transaction Date],"&gt;"&amp;FY$2,SpendData2[Transaction Date],"&lt;="&amp;FZ$2)</f>
        <v>0</v>
      </c>
      <c r="GA4" s="66">
        <f>SUMIFS(SpendData2[Debit],SpendData2[Transaction Date],"&gt;"&amp;FZ$2,SpendData2[Transaction Date],"&lt;="&amp;GA$2)</f>
        <v>0</v>
      </c>
      <c r="GB4" s="66">
        <f>SUMIFS(SpendData2[Debit],SpendData2[Transaction Date],"&gt;"&amp;GA$2,SpendData2[Transaction Date],"&lt;="&amp;GB$2)</f>
        <v>0</v>
      </c>
      <c r="GC4" s="66">
        <f>SUMIFS(SpendData2[Debit],SpendData2[Transaction Date],"&gt;"&amp;GB$2,SpendData2[Transaction Date],"&lt;="&amp;GC$2)</f>
        <v>0</v>
      </c>
      <c r="GD4" s="66">
        <f>SUMIFS(SpendData2[Debit],SpendData2[Transaction Date],"&gt;"&amp;GC$2,SpendData2[Transaction Date],"&lt;="&amp;GD$2)</f>
        <v>0</v>
      </c>
      <c r="GE4" s="66">
        <f>SUMIFS(SpendData2[Debit],SpendData2[Transaction Date],"&gt;"&amp;GD$2,SpendData2[Transaction Date],"&lt;="&amp;GE$2)</f>
        <v>0</v>
      </c>
      <c r="GH4" s="35">
        <v>44286</v>
      </c>
      <c r="GI4" s="408">
        <v>0</v>
      </c>
      <c r="GJ4" s="408">
        <v>85</v>
      </c>
      <c r="GK4" s="408">
        <v>3772.3086750631574</v>
      </c>
    </row>
    <row r="5" spans="1:193" x14ac:dyDescent="0.3">
      <c r="F5" s="70" t="s">
        <v>151</v>
      </c>
      <c r="G5" s="171"/>
      <c r="H5" s="424">
        <v>0</v>
      </c>
      <c r="I5" s="424">
        <v>0</v>
      </c>
      <c r="J5" s="424">
        <v>0</v>
      </c>
      <c r="K5" s="424">
        <v>0</v>
      </c>
      <c r="L5" s="424">
        <v>0</v>
      </c>
      <c r="M5" s="424">
        <v>0</v>
      </c>
      <c r="N5" s="424">
        <v>0</v>
      </c>
      <c r="O5" s="424">
        <v>0</v>
      </c>
      <c r="P5" s="424">
        <v>0</v>
      </c>
      <c r="Q5" s="424">
        <v>0</v>
      </c>
      <c r="R5" s="424">
        <v>0</v>
      </c>
      <c r="S5" s="424">
        <v>0</v>
      </c>
      <c r="T5" s="424">
        <v>0</v>
      </c>
      <c r="U5" s="424">
        <v>0</v>
      </c>
      <c r="V5" s="424">
        <v>0</v>
      </c>
      <c r="W5" s="424">
        <v>0</v>
      </c>
      <c r="X5" s="424">
        <v>0</v>
      </c>
      <c r="Y5" s="424">
        <v>0</v>
      </c>
      <c r="Z5" s="424">
        <v>0</v>
      </c>
      <c r="AA5" s="424">
        <v>0</v>
      </c>
      <c r="AB5" s="424">
        <v>0</v>
      </c>
      <c r="AC5" s="424">
        <v>0</v>
      </c>
      <c r="AD5" s="424">
        <v>0</v>
      </c>
      <c r="AE5" s="424">
        <v>0</v>
      </c>
      <c r="AF5" s="424">
        <v>0</v>
      </c>
      <c r="AG5" s="424">
        <v>0</v>
      </c>
      <c r="AH5" s="424">
        <v>0</v>
      </c>
      <c r="AI5" s="424">
        <v>0</v>
      </c>
      <c r="AJ5" s="424">
        <v>0</v>
      </c>
      <c r="AK5" s="424">
        <v>0</v>
      </c>
      <c r="AL5" s="424">
        <v>0</v>
      </c>
      <c r="AM5" s="424">
        <v>0</v>
      </c>
      <c r="AN5" s="424">
        <v>0</v>
      </c>
      <c r="AO5" s="424">
        <v>0</v>
      </c>
      <c r="AP5" s="424">
        <v>0</v>
      </c>
      <c r="AQ5" s="424">
        <v>0</v>
      </c>
      <c r="AR5" s="424">
        <v>0</v>
      </c>
      <c r="AS5" s="424">
        <v>0</v>
      </c>
      <c r="AT5" s="424">
        <v>0</v>
      </c>
      <c r="AU5" s="424">
        <v>0</v>
      </c>
      <c r="AV5" s="424">
        <v>0</v>
      </c>
      <c r="AW5" s="424">
        <v>0</v>
      </c>
      <c r="AX5" s="424">
        <v>0</v>
      </c>
      <c r="AY5" s="424">
        <v>0</v>
      </c>
      <c r="AZ5" s="424">
        <v>0</v>
      </c>
      <c r="BA5" s="424">
        <v>0</v>
      </c>
      <c r="BB5" s="424">
        <v>0</v>
      </c>
      <c r="BC5" s="424">
        <v>0</v>
      </c>
      <c r="BD5" s="424">
        <v>0</v>
      </c>
      <c r="BE5" s="424">
        <v>0</v>
      </c>
      <c r="BF5" s="424">
        <v>0</v>
      </c>
      <c r="BG5" s="424">
        <v>0</v>
      </c>
      <c r="BH5" s="424">
        <v>0</v>
      </c>
      <c r="BI5" s="424">
        <v>0</v>
      </c>
      <c r="BJ5" s="424">
        <v>0</v>
      </c>
      <c r="BK5" s="424">
        <v>0</v>
      </c>
      <c r="BL5" s="424">
        <v>0</v>
      </c>
      <c r="BM5" s="424">
        <v>0</v>
      </c>
      <c r="BN5" s="424">
        <v>0</v>
      </c>
      <c r="BO5" s="424">
        <v>0</v>
      </c>
      <c r="BP5" s="424">
        <v>0</v>
      </c>
      <c r="BQ5" s="424">
        <v>0</v>
      </c>
      <c r="BR5" s="424">
        <v>0</v>
      </c>
      <c r="BS5" s="424">
        <v>0</v>
      </c>
      <c r="BT5" s="424">
        <v>0</v>
      </c>
      <c r="BU5" s="424">
        <v>0</v>
      </c>
      <c r="BV5" s="424">
        <v>0</v>
      </c>
      <c r="BW5" s="424">
        <v>0</v>
      </c>
      <c r="BX5" s="424">
        <v>0</v>
      </c>
      <c r="BY5" s="424">
        <v>0</v>
      </c>
      <c r="BZ5" s="424">
        <v>0</v>
      </c>
      <c r="CA5" s="424">
        <v>0</v>
      </c>
      <c r="CB5" s="424">
        <v>0</v>
      </c>
      <c r="CC5" s="424">
        <v>0</v>
      </c>
      <c r="CD5" s="424">
        <v>0</v>
      </c>
      <c r="CE5" s="424">
        <v>0</v>
      </c>
      <c r="CF5" s="424">
        <v>0</v>
      </c>
      <c r="CG5" s="424">
        <v>0</v>
      </c>
      <c r="CH5" s="424">
        <v>0</v>
      </c>
      <c r="CI5" s="424">
        <v>0</v>
      </c>
      <c r="CJ5" s="424">
        <v>0</v>
      </c>
      <c r="CK5" s="424">
        <v>0</v>
      </c>
      <c r="CL5" s="424">
        <v>0</v>
      </c>
      <c r="CM5" s="424">
        <v>0</v>
      </c>
      <c r="CN5" s="424">
        <v>0</v>
      </c>
      <c r="CO5" s="424">
        <v>0</v>
      </c>
      <c r="CP5" s="424">
        <v>0</v>
      </c>
      <c r="CQ5" s="424">
        <v>0</v>
      </c>
      <c r="CR5" s="424">
        <v>0</v>
      </c>
      <c r="CS5" s="424">
        <v>0</v>
      </c>
      <c r="CT5" s="424">
        <v>0</v>
      </c>
      <c r="CU5" s="424">
        <v>0</v>
      </c>
      <c r="CV5" s="424">
        <v>0</v>
      </c>
      <c r="CW5" s="424">
        <v>0</v>
      </c>
      <c r="CX5" s="424">
        <v>0</v>
      </c>
      <c r="CY5" s="424">
        <v>0</v>
      </c>
      <c r="CZ5" s="424">
        <v>0</v>
      </c>
      <c r="DA5" s="424">
        <v>0</v>
      </c>
      <c r="DB5" s="424">
        <v>0</v>
      </c>
      <c r="DC5" s="424">
        <v>0</v>
      </c>
      <c r="DD5" s="424">
        <v>0</v>
      </c>
      <c r="DE5" s="424">
        <v>0</v>
      </c>
      <c r="DF5" s="424">
        <v>0</v>
      </c>
      <c r="DG5" s="424">
        <v>0</v>
      </c>
      <c r="DH5" s="424">
        <v>0</v>
      </c>
      <c r="DI5" s="424">
        <v>0</v>
      </c>
      <c r="DJ5" s="424">
        <v>0</v>
      </c>
      <c r="DK5" s="424">
        <v>0</v>
      </c>
      <c r="DL5" s="424">
        <v>0</v>
      </c>
      <c r="DM5" s="424">
        <v>0</v>
      </c>
      <c r="DN5" s="424">
        <v>0</v>
      </c>
      <c r="DO5" s="424">
        <v>0</v>
      </c>
      <c r="DP5" s="424">
        <v>0</v>
      </c>
      <c r="DQ5" s="424">
        <v>0</v>
      </c>
      <c r="DR5" s="424">
        <v>0</v>
      </c>
      <c r="DS5" s="424">
        <v>0</v>
      </c>
      <c r="DT5" s="424">
        <v>0</v>
      </c>
      <c r="DU5" s="424">
        <v>0</v>
      </c>
      <c r="DV5" s="424">
        <v>0</v>
      </c>
      <c r="DW5" s="424">
        <v>0</v>
      </c>
      <c r="DX5" s="424">
        <v>0</v>
      </c>
      <c r="DY5" s="424">
        <v>0</v>
      </c>
      <c r="DZ5" s="424">
        <v>0</v>
      </c>
      <c r="EA5" s="424">
        <v>0</v>
      </c>
      <c r="EB5" s="424">
        <v>0</v>
      </c>
      <c r="EC5" s="424">
        <v>0</v>
      </c>
      <c r="ED5" s="424">
        <v>0</v>
      </c>
      <c r="EE5" s="424">
        <v>0</v>
      </c>
      <c r="EF5" s="424">
        <v>0</v>
      </c>
      <c r="EG5" s="424">
        <v>0</v>
      </c>
      <c r="EH5" s="424">
        <v>0</v>
      </c>
      <c r="EI5" s="424">
        <v>0</v>
      </c>
      <c r="EJ5" s="424">
        <v>0</v>
      </c>
      <c r="EK5" s="424">
        <v>0</v>
      </c>
      <c r="EL5" s="424">
        <v>0</v>
      </c>
      <c r="EM5" s="424">
        <v>0</v>
      </c>
      <c r="EN5" s="424">
        <v>0</v>
      </c>
      <c r="EO5" s="424">
        <v>0</v>
      </c>
      <c r="EP5" s="424">
        <v>0</v>
      </c>
      <c r="EQ5" s="424">
        <v>0</v>
      </c>
      <c r="ER5" s="424">
        <v>0</v>
      </c>
      <c r="ES5" s="424">
        <v>0</v>
      </c>
      <c r="ET5" s="424">
        <v>0</v>
      </c>
      <c r="EU5" s="424">
        <v>0</v>
      </c>
      <c r="EV5" s="424">
        <v>0</v>
      </c>
      <c r="EW5" s="424">
        <v>0</v>
      </c>
      <c r="EX5" s="424">
        <v>0</v>
      </c>
      <c r="EY5" s="424">
        <v>0</v>
      </c>
      <c r="EZ5" s="424">
        <v>0</v>
      </c>
      <c r="FA5" s="424">
        <v>0</v>
      </c>
      <c r="FB5" s="424">
        <v>0</v>
      </c>
      <c r="FC5" s="424">
        <v>0</v>
      </c>
      <c r="FD5" s="424">
        <v>0</v>
      </c>
      <c r="FE5" s="424">
        <v>0</v>
      </c>
      <c r="FF5" s="424">
        <v>0</v>
      </c>
      <c r="FG5" s="424">
        <v>0</v>
      </c>
      <c r="FH5" s="424">
        <v>0</v>
      </c>
      <c r="FI5" s="424">
        <v>0</v>
      </c>
      <c r="FJ5" s="424">
        <v>0</v>
      </c>
      <c r="FK5" s="424">
        <v>0</v>
      </c>
      <c r="FL5" s="424">
        <v>0</v>
      </c>
      <c r="FM5" s="424">
        <v>0</v>
      </c>
      <c r="FN5" s="424">
        <v>0</v>
      </c>
      <c r="FO5" s="424">
        <v>0</v>
      </c>
      <c r="FP5" s="424">
        <v>0</v>
      </c>
      <c r="FQ5" s="424">
        <v>0</v>
      </c>
      <c r="FR5" s="424">
        <v>0</v>
      </c>
      <c r="FS5" s="424">
        <v>0</v>
      </c>
      <c r="FT5" s="424">
        <v>0</v>
      </c>
      <c r="FU5" s="424">
        <v>0</v>
      </c>
      <c r="FV5" s="424">
        <v>0</v>
      </c>
      <c r="FW5" s="424">
        <v>0</v>
      </c>
      <c r="FX5" s="424">
        <v>0</v>
      </c>
      <c r="FY5" s="424">
        <v>0</v>
      </c>
      <c r="FZ5" s="424">
        <v>0</v>
      </c>
      <c r="GA5" s="424">
        <v>0</v>
      </c>
      <c r="GB5" s="424">
        <v>0</v>
      </c>
      <c r="GC5" s="424">
        <v>0</v>
      </c>
      <c r="GD5" s="424">
        <v>0</v>
      </c>
      <c r="GE5" s="424">
        <v>0</v>
      </c>
      <c r="GH5" s="35">
        <v>44316</v>
      </c>
      <c r="GI5" s="408">
        <v>0</v>
      </c>
      <c r="GJ5" s="408">
        <v>85</v>
      </c>
      <c r="GK5" s="408">
        <v>3772.3086750631574</v>
      </c>
    </row>
    <row r="6" spans="1:193" x14ac:dyDescent="0.3">
      <c r="F6" s="135" t="s">
        <v>152</v>
      </c>
      <c r="G6" s="171"/>
      <c r="H6" s="66">
        <f t="shared" ref="H6" si="180">SUM(H3:H5)</f>
        <v>0</v>
      </c>
      <c r="I6" s="66">
        <f t="shared" ref="I6:BT6" si="181">SUM(I3:I5)</f>
        <v>0</v>
      </c>
      <c r="J6" s="66">
        <f t="shared" si="181"/>
        <v>0</v>
      </c>
      <c r="K6" s="66">
        <f t="shared" si="181"/>
        <v>0</v>
      </c>
      <c r="L6" s="66">
        <f t="shared" si="181"/>
        <v>0</v>
      </c>
      <c r="M6" s="66">
        <f t="shared" si="181"/>
        <v>0</v>
      </c>
      <c r="N6" s="66">
        <f t="shared" si="181"/>
        <v>0</v>
      </c>
      <c r="O6" s="66">
        <f t="shared" si="181"/>
        <v>0</v>
      </c>
      <c r="P6" s="66">
        <f t="shared" si="181"/>
        <v>0</v>
      </c>
      <c r="Q6" s="66">
        <f t="shared" si="181"/>
        <v>0</v>
      </c>
      <c r="R6" s="66">
        <f t="shared" si="181"/>
        <v>0</v>
      </c>
      <c r="S6" s="66">
        <f t="shared" si="181"/>
        <v>0</v>
      </c>
      <c r="T6" s="66">
        <f t="shared" si="181"/>
        <v>0</v>
      </c>
      <c r="U6" s="66">
        <f t="shared" si="181"/>
        <v>0</v>
      </c>
      <c r="V6" s="66">
        <f t="shared" si="181"/>
        <v>0</v>
      </c>
      <c r="W6" s="66">
        <f t="shared" si="181"/>
        <v>0</v>
      </c>
      <c r="X6" s="66">
        <f t="shared" si="181"/>
        <v>0</v>
      </c>
      <c r="Y6" s="66">
        <f t="shared" si="181"/>
        <v>0</v>
      </c>
      <c r="Z6" s="66">
        <f t="shared" si="181"/>
        <v>0</v>
      </c>
      <c r="AA6" s="66">
        <f t="shared" si="181"/>
        <v>0</v>
      </c>
      <c r="AB6" s="66">
        <f t="shared" si="181"/>
        <v>0</v>
      </c>
      <c r="AC6" s="66">
        <f t="shared" si="181"/>
        <v>0</v>
      </c>
      <c r="AD6" s="66">
        <f t="shared" si="181"/>
        <v>0</v>
      </c>
      <c r="AE6" s="66">
        <f t="shared" si="181"/>
        <v>0</v>
      </c>
      <c r="AF6" s="66">
        <f t="shared" si="181"/>
        <v>0</v>
      </c>
      <c r="AG6" s="66">
        <f t="shared" si="181"/>
        <v>0</v>
      </c>
      <c r="AH6" s="66">
        <f t="shared" si="181"/>
        <v>0</v>
      </c>
      <c r="AI6" s="66">
        <f t="shared" si="181"/>
        <v>0</v>
      </c>
      <c r="AJ6" s="66">
        <f t="shared" si="181"/>
        <v>0</v>
      </c>
      <c r="AK6" s="66">
        <f t="shared" si="181"/>
        <v>0</v>
      </c>
      <c r="AL6" s="66">
        <f t="shared" si="181"/>
        <v>0</v>
      </c>
      <c r="AM6" s="66">
        <f t="shared" si="181"/>
        <v>0</v>
      </c>
      <c r="AN6" s="66">
        <f t="shared" si="181"/>
        <v>0</v>
      </c>
      <c r="AO6" s="66">
        <f t="shared" si="181"/>
        <v>85</v>
      </c>
      <c r="AP6" s="66">
        <f t="shared" si="181"/>
        <v>0</v>
      </c>
      <c r="AQ6" s="66">
        <f t="shared" si="181"/>
        <v>0</v>
      </c>
      <c r="AR6" s="66">
        <f t="shared" si="181"/>
        <v>0</v>
      </c>
      <c r="AS6" s="66">
        <f t="shared" si="181"/>
        <v>0</v>
      </c>
      <c r="AT6" s="66">
        <f t="shared" si="181"/>
        <v>0</v>
      </c>
      <c r="AU6" s="66">
        <f t="shared" si="181"/>
        <v>0</v>
      </c>
      <c r="AV6" s="66">
        <f t="shared" si="181"/>
        <v>0</v>
      </c>
      <c r="AW6" s="66">
        <f t="shared" si="181"/>
        <v>0</v>
      </c>
      <c r="AX6" s="66">
        <f t="shared" si="181"/>
        <v>0</v>
      </c>
      <c r="AY6" s="66">
        <f t="shared" si="181"/>
        <v>0</v>
      </c>
      <c r="AZ6" s="66">
        <f t="shared" si="181"/>
        <v>0</v>
      </c>
      <c r="BA6" s="66">
        <f t="shared" si="181"/>
        <v>0</v>
      </c>
      <c r="BB6" s="66">
        <f t="shared" si="181"/>
        <v>0</v>
      </c>
      <c r="BC6" s="66">
        <f t="shared" si="181"/>
        <v>0</v>
      </c>
      <c r="BD6" s="66">
        <f t="shared" si="181"/>
        <v>0</v>
      </c>
      <c r="BE6" s="66">
        <f t="shared" si="181"/>
        <v>0</v>
      </c>
      <c r="BF6" s="66">
        <f t="shared" si="181"/>
        <v>0</v>
      </c>
      <c r="BG6" s="66">
        <f t="shared" si="181"/>
        <v>0</v>
      </c>
      <c r="BH6" s="66">
        <f t="shared" si="181"/>
        <v>0</v>
      </c>
      <c r="BI6" s="66">
        <f t="shared" si="181"/>
        <v>0</v>
      </c>
      <c r="BJ6" s="66">
        <f t="shared" si="181"/>
        <v>0</v>
      </c>
      <c r="BK6" s="66">
        <f t="shared" si="181"/>
        <v>0</v>
      </c>
      <c r="BL6" s="66">
        <f t="shared" si="181"/>
        <v>0</v>
      </c>
      <c r="BM6" s="66">
        <f t="shared" si="181"/>
        <v>0</v>
      </c>
      <c r="BN6" s="66">
        <f t="shared" si="181"/>
        <v>0</v>
      </c>
      <c r="BO6" s="66">
        <f t="shared" si="181"/>
        <v>0</v>
      </c>
      <c r="BP6" s="66">
        <f t="shared" si="181"/>
        <v>0</v>
      </c>
      <c r="BQ6" s="66">
        <f t="shared" si="181"/>
        <v>0</v>
      </c>
      <c r="BR6" s="66">
        <f t="shared" si="181"/>
        <v>0</v>
      </c>
      <c r="BS6" s="66">
        <f t="shared" si="181"/>
        <v>0</v>
      </c>
      <c r="BT6" s="66">
        <f t="shared" si="181"/>
        <v>0</v>
      </c>
      <c r="BU6" s="66">
        <f t="shared" ref="BU6:EF6" si="182">SUM(BU3:BU5)</f>
        <v>0</v>
      </c>
      <c r="BV6" s="66">
        <f t="shared" si="182"/>
        <v>0</v>
      </c>
      <c r="BW6" s="66">
        <f t="shared" si="182"/>
        <v>0</v>
      </c>
      <c r="BX6" s="66">
        <f t="shared" si="182"/>
        <v>0</v>
      </c>
      <c r="BY6" s="66">
        <f t="shared" si="182"/>
        <v>0</v>
      </c>
      <c r="BZ6" s="66">
        <f t="shared" si="182"/>
        <v>0</v>
      </c>
      <c r="CA6" s="66">
        <f t="shared" si="182"/>
        <v>0</v>
      </c>
      <c r="CB6" s="66">
        <f t="shared" si="182"/>
        <v>0</v>
      </c>
      <c r="CC6" s="66">
        <f t="shared" si="182"/>
        <v>0</v>
      </c>
      <c r="CD6" s="66">
        <f t="shared" si="182"/>
        <v>0</v>
      </c>
      <c r="CE6" s="66">
        <f t="shared" si="182"/>
        <v>0</v>
      </c>
      <c r="CF6" s="66">
        <f t="shared" si="182"/>
        <v>0</v>
      </c>
      <c r="CG6" s="66">
        <f t="shared" si="182"/>
        <v>0</v>
      </c>
      <c r="CH6" s="66">
        <f t="shared" si="182"/>
        <v>0</v>
      </c>
      <c r="CI6" s="66">
        <f t="shared" si="182"/>
        <v>0</v>
      </c>
      <c r="CJ6" s="66">
        <f t="shared" si="182"/>
        <v>0</v>
      </c>
      <c r="CK6" s="66">
        <f t="shared" si="182"/>
        <v>0</v>
      </c>
      <c r="CL6" s="66">
        <f t="shared" si="182"/>
        <v>0</v>
      </c>
      <c r="CM6" s="66">
        <f t="shared" si="182"/>
        <v>0</v>
      </c>
      <c r="CN6" s="66">
        <f t="shared" si="182"/>
        <v>0</v>
      </c>
      <c r="CO6" s="66">
        <f t="shared" si="182"/>
        <v>0</v>
      </c>
      <c r="CP6" s="66">
        <f t="shared" si="182"/>
        <v>0</v>
      </c>
      <c r="CQ6" s="66">
        <f t="shared" si="182"/>
        <v>0</v>
      </c>
      <c r="CR6" s="66">
        <f t="shared" si="182"/>
        <v>0</v>
      </c>
      <c r="CS6" s="66">
        <f t="shared" si="182"/>
        <v>0</v>
      </c>
      <c r="CT6" s="66">
        <f t="shared" si="182"/>
        <v>0</v>
      </c>
      <c r="CU6" s="66">
        <f t="shared" si="182"/>
        <v>0</v>
      </c>
      <c r="CV6" s="66">
        <f t="shared" si="182"/>
        <v>0</v>
      </c>
      <c r="CW6" s="66">
        <f t="shared" si="182"/>
        <v>0</v>
      </c>
      <c r="CX6" s="66">
        <f t="shared" si="182"/>
        <v>0</v>
      </c>
      <c r="CY6" s="66">
        <f t="shared" si="182"/>
        <v>0</v>
      </c>
      <c r="CZ6" s="66">
        <f t="shared" si="182"/>
        <v>0</v>
      </c>
      <c r="DA6" s="66">
        <f t="shared" si="182"/>
        <v>0</v>
      </c>
      <c r="DB6" s="66">
        <f t="shared" si="182"/>
        <v>0</v>
      </c>
      <c r="DC6" s="66">
        <f t="shared" si="182"/>
        <v>0</v>
      </c>
      <c r="DD6" s="66">
        <f t="shared" si="182"/>
        <v>0</v>
      </c>
      <c r="DE6" s="66">
        <f t="shared" si="182"/>
        <v>0</v>
      </c>
      <c r="DF6" s="66">
        <f t="shared" si="182"/>
        <v>0</v>
      </c>
      <c r="DG6" s="66">
        <f t="shared" si="182"/>
        <v>0</v>
      </c>
      <c r="DH6" s="66">
        <f t="shared" si="182"/>
        <v>0</v>
      </c>
      <c r="DI6" s="66">
        <f t="shared" si="182"/>
        <v>0</v>
      </c>
      <c r="DJ6" s="66">
        <f t="shared" si="182"/>
        <v>0</v>
      </c>
      <c r="DK6" s="66">
        <f t="shared" si="182"/>
        <v>0</v>
      </c>
      <c r="DL6" s="66">
        <f t="shared" si="182"/>
        <v>0</v>
      </c>
      <c r="DM6" s="66">
        <f t="shared" si="182"/>
        <v>0</v>
      </c>
      <c r="DN6" s="66">
        <f t="shared" si="182"/>
        <v>0</v>
      </c>
      <c r="DO6" s="66">
        <f t="shared" si="182"/>
        <v>0</v>
      </c>
      <c r="DP6" s="66">
        <f t="shared" si="182"/>
        <v>0</v>
      </c>
      <c r="DQ6" s="66">
        <f t="shared" si="182"/>
        <v>0</v>
      </c>
      <c r="DR6" s="66">
        <f t="shared" si="182"/>
        <v>0</v>
      </c>
      <c r="DS6" s="66">
        <f t="shared" si="182"/>
        <v>0</v>
      </c>
      <c r="DT6" s="66">
        <f t="shared" si="182"/>
        <v>0</v>
      </c>
      <c r="DU6" s="66">
        <f t="shared" si="182"/>
        <v>0</v>
      </c>
      <c r="DV6" s="66">
        <f t="shared" si="182"/>
        <v>0</v>
      </c>
      <c r="DW6" s="66">
        <f t="shared" si="182"/>
        <v>0</v>
      </c>
      <c r="DX6" s="66">
        <f t="shared" si="182"/>
        <v>0</v>
      </c>
      <c r="DY6" s="66">
        <f t="shared" si="182"/>
        <v>0</v>
      </c>
      <c r="DZ6" s="66">
        <f t="shared" si="182"/>
        <v>0</v>
      </c>
      <c r="EA6" s="66">
        <f t="shared" si="182"/>
        <v>0</v>
      </c>
      <c r="EB6" s="66">
        <f t="shared" si="182"/>
        <v>0</v>
      </c>
      <c r="EC6" s="66">
        <f t="shared" si="182"/>
        <v>0</v>
      </c>
      <c r="ED6" s="66">
        <f t="shared" si="182"/>
        <v>0</v>
      </c>
      <c r="EE6" s="66">
        <f t="shared" si="182"/>
        <v>0</v>
      </c>
      <c r="EF6" s="66">
        <f t="shared" si="182"/>
        <v>0</v>
      </c>
      <c r="EG6" s="66">
        <f t="shared" ref="EG6:GE6" si="183">SUM(EG3:EG5)</f>
        <v>0</v>
      </c>
      <c r="EH6" s="66">
        <f t="shared" si="183"/>
        <v>0</v>
      </c>
      <c r="EI6" s="66">
        <f t="shared" si="183"/>
        <v>0</v>
      </c>
      <c r="EJ6" s="66">
        <f t="shared" si="183"/>
        <v>0</v>
      </c>
      <c r="EK6" s="66">
        <f t="shared" si="183"/>
        <v>0</v>
      </c>
      <c r="EL6" s="66">
        <f t="shared" si="183"/>
        <v>0</v>
      </c>
      <c r="EM6" s="66">
        <f t="shared" si="183"/>
        <v>0</v>
      </c>
      <c r="EN6" s="66">
        <f t="shared" si="183"/>
        <v>0</v>
      </c>
      <c r="EO6" s="66">
        <f t="shared" si="183"/>
        <v>0</v>
      </c>
      <c r="EP6" s="66">
        <f t="shared" si="183"/>
        <v>0</v>
      </c>
      <c r="EQ6" s="66">
        <f t="shared" si="183"/>
        <v>0</v>
      </c>
      <c r="ER6" s="66">
        <f t="shared" si="183"/>
        <v>0</v>
      </c>
      <c r="ES6" s="66">
        <f t="shared" si="183"/>
        <v>0</v>
      </c>
      <c r="ET6" s="66">
        <f t="shared" si="183"/>
        <v>0</v>
      </c>
      <c r="EU6" s="66">
        <f t="shared" si="183"/>
        <v>0</v>
      </c>
      <c r="EV6" s="66">
        <f t="shared" si="183"/>
        <v>0</v>
      </c>
      <c r="EW6" s="66">
        <f t="shared" si="183"/>
        <v>0</v>
      </c>
      <c r="EX6" s="66">
        <f t="shared" si="183"/>
        <v>0</v>
      </c>
      <c r="EY6" s="66">
        <f t="shared" si="183"/>
        <v>0</v>
      </c>
      <c r="EZ6" s="66">
        <f t="shared" si="183"/>
        <v>0</v>
      </c>
      <c r="FA6" s="66">
        <f t="shared" si="183"/>
        <v>0</v>
      </c>
      <c r="FB6" s="66">
        <f t="shared" si="183"/>
        <v>0</v>
      </c>
      <c r="FC6" s="66">
        <f t="shared" si="183"/>
        <v>0</v>
      </c>
      <c r="FD6" s="66">
        <f t="shared" si="183"/>
        <v>0</v>
      </c>
      <c r="FE6" s="66">
        <f t="shared" si="183"/>
        <v>0</v>
      </c>
      <c r="FF6" s="66">
        <f t="shared" si="183"/>
        <v>0</v>
      </c>
      <c r="FG6" s="66">
        <f t="shared" si="183"/>
        <v>0</v>
      </c>
      <c r="FH6" s="66">
        <f t="shared" si="183"/>
        <v>0</v>
      </c>
      <c r="FI6" s="66">
        <f t="shared" si="183"/>
        <v>0</v>
      </c>
      <c r="FJ6" s="66">
        <f t="shared" si="183"/>
        <v>0</v>
      </c>
      <c r="FK6" s="66">
        <f t="shared" si="183"/>
        <v>0</v>
      </c>
      <c r="FL6" s="66">
        <f t="shared" si="183"/>
        <v>0</v>
      </c>
      <c r="FM6" s="66">
        <f t="shared" si="183"/>
        <v>0</v>
      </c>
      <c r="FN6" s="66">
        <f t="shared" si="183"/>
        <v>0</v>
      </c>
      <c r="FO6" s="66">
        <f t="shared" si="183"/>
        <v>0</v>
      </c>
      <c r="FP6" s="66">
        <f t="shared" si="183"/>
        <v>0</v>
      </c>
      <c r="FQ6" s="66">
        <f t="shared" si="183"/>
        <v>0</v>
      </c>
      <c r="FR6" s="66">
        <f t="shared" si="183"/>
        <v>0</v>
      </c>
      <c r="FS6" s="66">
        <f t="shared" si="183"/>
        <v>0</v>
      </c>
      <c r="FT6" s="66">
        <f t="shared" si="183"/>
        <v>0</v>
      </c>
      <c r="FU6" s="66">
        <f t="shared" si="183"/>
        <v>0</v>
      </c>
      <c r="FV6" s="66">
        <f t="shared" si="183"/>
        <v>0</v>
      </c>
      <c r="FW6" s="66">
        <f t="shared" si="183"/>
        <v>0</v>
      </c>
      <c r="FX6" s="66">
        <f t="shared" si="183"/>
        <v>0</v>
      </c>
      <c r="FY6" s="66">
        <f t="shared" si="183"/>
        <v>0</v>
      </c>
      <c r="FZ6" s="66">
        <f t="shared" si="183"/>
        <v>0</v>
      </c>
      <c r="GA6" s="66">
        <f t="shared" si="183"/>
        <v>0</v>
      </c>
      <c r="GB6" s="66">
        <f t="shared" si="183"/>
        <v>0</v>
      </c>
      <c r="GC6" s="66">
        <f t="shared" si="183"/>
        <v>0</v>
      </c>
      <c r="GD6" s="66">
        <f t="shared" si="183"/>
        <v>0</v>
      </c>
      <c r="GE6" s="66">
        <f t="shared" si="183"/>
        <v>0</v>
      </c>
      <c r="GH6" s="35">
        <v>44347</v>
      </c>
      <c r="GI6" s="408">
        <v>0</v>
      </c>
      <c r="GJ6" s="408">
        <v>85</v>
      </c>
      <c r="GK6" s="408">
        <v>3772.3086750631574</v>
      </c>
    </row>
    <row r="7" spans="1:193" x14ac:dyDescent="0.3">
      <c r="F7" t="s">
        <v>133</v>
      </c>
      <c r="G7" s="102"/>
      <c r="H7" s="66">
        <f>IFERROR(AVERAGEIF($H$6:$GD$6,"&lt;&gt;"&amp;0),0)</f>
        <v>85</v>
      </c>
      <c r="I7" s="66">
        <f t="shared" ref="I7:BT7" si="184">IFERROR(AVERAGEIF($H$6:$GD$6,"&lt;&gt;"&amp;0),0)</f>
        <v>85</v>
      </c>
      <c r="J7" s="66">
        <f t="shared" si="184"/>
        <v>85</v>
      </c>
      <c r="K7" s="66">
        <f t="shared" si="184"/>
        <v>85</v>
      </c>
      <c r="L7" s="66">
        <f t="shared" si="184"/>
        <v>85</v>
      </c>
      <c r="M7" s="66">
        <f t="shared" si="184"/>
        <v>85</v>
      </c>
      <c r="N7" s="66">
        <f t="shared" si="184"/>
        <v>85</v>
      </c>
      <c r="O7" s="66">
        <f t="shared" si="184"/>
        <v>85</v>
      </c>
      <c r="P7" s="66">
        <f t="shared" si="184"/>
        <v>85</v>
      </c>
      <c r="Q7" s="66">
        <f t="shared" si="184"/>
        <v>85</v>
      </c>
      <c r="R7" s="66">
        <f t="shared" si="184"/>
        <v>85</v>
      </c>
      <c r="S7" s="66">
        <f t="shared" si="184"/>
        <v>85</v>
      </c>
      <c r="T7" s="66">
        <f t="shared" si="184"/>
        <v>85</v>
      </c>
      <c r="U7" s="66">
        <f t="shared" si="184"/>
        <v>85</v>
      </c>
      <c r="V7" s="66">
        <f t="shared" si="184"/>
        <v>85</v>
      </c>
      <c r="W7" s="66">
        <f t="shared" si="184"/>
        <v>85</v>
      </c>
      <c r="X7" s="66">
        <f t="shared" si="184"/>
        <v>85</v>
      </c>
      <c r="Y7" s="66">
        <f t="shared" si="184"/>
        <v>85</v>
      </c>
      <c r="Z7" s="66">
        <f t="shared" si="184"/>
        <v>85</v>
      </c>
      <c r="AA7" s="66">
        <f t="shared" si="184"/>
        <v>85</v>
      </c>
      <c r="AB7" s="66">
        <f t="shared" si="184"/>
        <v>85</v>
      </c>
      <c r="AC7" s="66">
        <f t="shared" si="184"/>
        <v>85</v>
      </c>
      <c r="AD7" s="66">
        <f t="shared" si="184"/>
        <v>85</v>
      </c>
      <c r="AE7" s="66">
        <f t="shared" si="184"/>
        <v>85</v>
      </c>
      <c r="AF7" s="66">
        <f t="shared" si="184"/>
        <v>85</v>
      </c>
      <c r="AG7" s="66">
        <f t="shared" si="184"/>
        <v>85</v>
      </c>
      <c r="AH7" s="66">
        <f t="shared" si="184"/>
        <v>85</v>
      </c>
      <c r="AI7" s="66">
        <f t="shared" si="184"/>
        <v>85</v>
      </c>
      <c r="AJ7" s="66">
        <f t="shared" si="184"/>
        <v>85</v>
      </c>
      <c r="AK7" s="66">
        <f t="shared" si="184"/>
        <v>85</v>
      </c>
      <c r="AL7" s="66">
        <f t="shared" si="184"/>
        <v>85</v>
      </c>
      <c r="AM7" s="66">
        <f t="shared" si="184"/>
        <v>85</v>
      </c>
      <c r="AN7" s="66">
        <f t="shared" si="184"/>
        <v>85</v>
      </c>
      <c r="AO7" s="66">
        <f t="shared" si="184"/>
        <v>85</v>
      </c>
      <c r="AP7" s="66">
        <f t="shared" si="184"/>
        <v>85</v>
      </c>
      <c r="AQ7" s="66">
        <f t="shared" si="184"/>
        <v>85</v>
      </c>
      <c r="AR7" s="66">
        <f t="shared" si="184"/>
        <v>85</v>
      </c>
      <c r="AS7" s="66">
        <f t="shared" si="184"/>
        <v>85</v>
      </c>
      <c r="AT7" s="66">
        <f t="shared" si="184"/>
        <v>85</v>
      </c>
      <c r="AU7" s="66">
        <f t="shared" si="184"/>
        <v>85</v>
      </c>
      <c r="AV7" s="66">
        <f t="shared" si="184"/>
        <v>85</v>
      </c>
      <c r="AW7" s="66">
        <f t="shared" si="184"/>
        <v>85</v>
      </c>
      <c r="AX7" s="66">
        <f t="shared" si="184"/>
        <v>85</v>
      </c>
      <c r="AY7" s="66">
        <f t="shared" si="184"/>
        <v>85</v>
      </c>
      <c r="AZ7" s="66">
        <f t="shared" si="184"/>
        <v>85</v>
      </c>
      <c r="BA7" s="66">
        <f t="shared" si="184"/>
        <v>85</v>
      </c>
      <c r="BB7" s="66">
        <f t="shared" si="184"/>
        <v>85</v>
      </c>
      <c r="BC7" s="66">
        <f t="shared" si="184"/>
        <v>85</v>
      </c>
      <c r="BD7" s="66">
        <f t="shared" si="184"/>
        <v>85</v>
      </c>
      <c r="BE7" s="66">
        <f t="shared" si="184"/>
        <v>85</v>
      </c>
      <c r="BF7" s="66">
        <f t="shared" si="184"/>
        <v>85</v>
      </c>
      <c r="BG7" s="66">
        <f t="shared" si="184"/>
        <v>85</v>
      </c>
      <c r="BH7" s="66">
        <f t="shared" si="184"/>
        <v>85</v>
      </c>
      <c r="BI7" s="66">
        <f t="shared" si="184"/>
        <v>85</v>
      </c>
      <c r="BJ7" s="66">
        <f t="shared" si="184"/>
        <v>85</v>
      </c>
      <c r="BK7" s="66">
        <f t="shared" si="184"/>
        <v>85</v>
      </c>
      <c r="BL7" s="66">
        <f t="shared" si="184"/>
        <v>85</v>
      </c>
      <c r="BM7" s="66">
        <f t="shared" si="184"/>
        <v>85</v>
      </c>
      <c r="BN7" s="66">
        <f t="shared" si="184"/>
        <v>85</v>
      </c>
      <c r="BO7" s="66">
        <f t="shared" si="184"/>
        <v>85</v>
      </c>
      <c r="BP7" s="66">
        <f t="shared" si="184"/>
        <v>85</v>
      </c>
      <c r="BQ7" s="66">
        <f t="shared" si="184"/>
        <v>85</v>
      </c>
      <c r="BR7" s="66">
        <f t="shared" si="184"/>
        <v>85</v>
      </c>
      <c r="BS7" s="66">
        <f t="shared" si="184"/>
        <v>85</v>
      </c>
      <c r="BT7" s="66">
        <f t="shared" si="184"/>
        <v>85</v>
      </c>
      <c r="BU7" s="66">
        <f t="shared" ref="BU7:EF7" si="185">IFERROR(AVERAGEIF($H$6:$GD$6,"&lt;&gt;"&amp;0),0)</f>
        <v>85</v>
      </c>
      <c r="BV7" s="66">
        <f t="shared" si="185"/>
        <v>85</v>
      </c>
      <c r="BW7" s="66">
        <f t="shared" si="185"/>
        <v>85</v>
      </c>
      <c r="BX7" s="66">
        <f t="shared" si="185"/>
        <v>85</v>
      </c>
      <c r="BY7" s="66">
        <f t="shared" si="185"/>
        <v>85</v>
      </c>
      <c r="BZ7" s="66">
        <f t="shared" si="185"/>
        <v>85</v>
      </c>
      <c r="CA7" s="66">
        <f t="shared" si="185"/>
        <v>85</v>
      </c>
      <c r="CB7" s="66">
        <f t="shared" si="185"/>
        <v>85</v>
      </c>
      <c r="CC7" s="66">
        <f t="shared" si="185"/>
        <v>85</v>
      </c>
      <c r="CD7" s="66">
        <f t="shared" si="185"/>
        <v>85</v>
      </c>
      <c r="CE7" s="66">
        <f t="shared" si="185"/>
        <v>85</v>
      </c>
      <c r="CF7" s="66">
        <f t="shared" si="185"/>
        <v>85</v>
      </c>
      <c r="CG7" s="66">
        <f t="shared" si="185"/>
        <v>85</v>
      </c>
      <c r="CH7" s="66">
        <f t="shared" si="185"/>
        <v>85</v>
      </c>
      <c r="CI7" s="66">
        <f t="shared" si="185"/>
        <v>85</v>
      </c>
      <c r="CJ7" s="66">
        <f t="shared" si="185"/>
        <v>85</v>
      </c>
      <c r="CK7" s="66">
        <f t="shared" si="185"/>
        <v>85</v>
      </c>
      <c r="CL7" s="66">
        <f t="shared" si="185"/>
        <v>85</v>
      </c>
      <c r="CM7" s="66">
        <f t="shared" si="185"/>
        <v>85</v>
      </c>
      <c r="CN7" s="66">
        <f t="shared" si="185"/>
        <v>85</v>
      </c>
      <c r="CO7" s="66">
        <f t="shared" si="185"/>
        <v>85</v>
      </c>
      <c r="CP7" s="66">
        <f t="shared" si="185"/>
        <v>85</v>
      </c>
      <c r="CQ7" s="66">
        <f t="shared" si="185"/>
        <v>85</v>
      </c>
      <c r="CR7" s="66">
        <f t="shared" si="185"/>
        <v>85</v>
      </c>
      <c r="CS7" s="66">
        <f t="shared" si="185"/>
        <v>85</v>
      </c>
      <c r="CT7" s="66">
        <f t="shared" si="185"/>
        <v>85</v>
      </c>
      <c r="CU7" s="66">
        <f t="shared" si="185"/>
        <v>85</v>
      </c>
      <c r="CV7" s="66">
        <f t="shared" si="185"/>
        <v>85</v>
      </c>
      <c r="CW7" s="66">
        <f t="shared" si="185"/>
        <v>85</v>
      </c>
      <c r="CX7" s="66">
        <f t="shared" si="185"/>
        <v>85</v>
      </c>
      <c r="CY7" s="66">
        <f t="shared" si="185"/>
        <v>85</v>
      </c>
      <c r="CZ7" s="66">
        <f t="shared" si="185"/>
        <v>85</v>
      </c>
      <c r="DA7" s="66">
        <f t="shared" si="185"/>
        <v>85</v>
      </c>
      <c r="DB7" s="66">
        <f t="shared" si="185"/>
        <v>85</v>
      </c>
      <c r="DC7" s="66">
        <f t="shared" si="185"/>
        <v>85</v>
      </c>
      <c r="DD7" s="66">
        <f t="shared" si="185"/>
        <v>85</v>
      </c>
      <c r="DE7" s="66">
        <f t="shared" si="185"/>
        <v>85</v>
      </c>
      <c r="DF7" s="66">
        <f t="shared" si="185"/>
        <v>85</v>
      </c>
      <c r="DG7" s="66">
        <f t="shared" si="185"/>
        <v>85</v>
      </c>
      <c r="DH7" s="66">
        <f t="shared" si="185"/>
        <v>85</v>
      </c>
      <c r="DI7" s="66">
        <f t="shared" si="185"/>
        <v>85</v>
      </c>
      <c r="DJ7" s="66">
        <f t="shared" si="185"/>
        <v>85</v>
      </c>
      <c r="DK7" s="66">
        <f t="shared" si="185"/>
        <v>85</v>
      </c>
      <c r="DL7" s="66">
        <f t="shared" si="185"/>
        <v>85</v>
      </c>
      <c r="DM7" s="66">
        <f t="shared" si="185"/>
        <v>85</v>
      </c>
      <c r="DN7" s="66">
        <f t="shared" si="185"/>
        <v>85</v>
      </c>
      <c r="DO7" s="66">
        <f t="shared" si="185"/>
        <v>85</v>
      </c>
      <c r="DP7" s="66">
        <f t="shared" si="185"/>
        <v>85</v>
      </c>
      <c r="DQ7" s="66">
        <f t="shared" si="185"/>
        <v>85</v>
      </c>
      <c r="DR7" s="66">
        <f t="shared" si="185"/>
        <v>85</v>
      </c>
      <c r="DS7" s="66">
        <f t="shared" si="185"/>
        <v>85</v>
      </c>
      <c r="DT7" s="66">
        <f t="shared" si="185"/>
        <v>85</v>
      </c>
      <c r="DU7" s="66">
        <f t="shared" si="185"/>
        <v>85</v>
      </c>
      <c r="DV7" s="66">
        <f t="shared" si="185"/>
        <v>85</v>
      </c>
      <c r="DW7" s="66">
        <f t="shared" si="185"/>
        <v>85</v>
      </c>
      <c r="DX7" s="66">
        <f t="shared" si="185"/>
        <v>85</v>
      </c>
      <c r="DY7" s="66">
        <f t="shared" si="185"/>
        <v>85</v>
      </c>
      <c r="DZ7" s="66">
        <f t="shared" si="185"/>
        <v>85</v>
      </c>
      <c r="EA7" s="66">
        <f t="shared" si="185"/>
        <v>85</v>
      </c>
      <c r="EB7" s="66">
        <f t="shared" si="185"/>
        <v>85</v>
      </c>
      <c r="EC7" s="66">
        <f t="shared" si="185"/>
        <v>85</v>
      </c>
      <c r="ED7" s="66">
        <f t="shared" si="185"/>
        <v>85</v>
      </c>
      <c r="EE7" s="66">
        <f t="shared" si="185"/>
        <v>85</v>
      </c>
      <c r="EF7" s="66">
        <f t="shared" si="185"/>
        <v>85</v>
      </c>
      <c r="EG7" s="66">
        <f t="shared" ref="EG7:GE7" si="186">IFERROR(AVERAGEIF($H$6:$GD$6,"&lt;&gt;"&amp;0),0)</f>
        <v>85</v>
      </c>
      <c r="EH7" s="66">
        <f t="shared" si="186"/>
        <v>85</v>
      </c>
      <c r="EI7" s="66">
        <f t="shared" si="186"/>
        <v>85</v>
      </c>
      <c r="EJ7" s="66">
        <f t="shared" si="186"/>
        <v>85</v>
      </c>
      <c r="EK7" s="66">
        <f t="shared" si="186"/>
        <v>85</v>
      </c>
      <c r="EL7" s="66">
        <f t="shared" si="186"/>
        <v>85</v>
      </c>
      <c r="EM7" s="66">
        <f t="shared" si="186"/>
        <v>85</v>
      </c>
      <c r="EN7" s="66">
        <f t="shared" si="186"/>
        <v>85</v>
      </c>
      <c r="EO7" s="66">
        <f t="shared" si="186"/>
        <v>85</v>
      </c>
      <c r="EP7" s="66">
        <f t="shared" si="186"/>
        <v>85</v>
      </c>
      <c r="EQ7" s="66">
        <f t="shared" si="186"/>
        <v>85</v>
      </c>
      <c r="ER7" s="66">
        <f t="shared" si="186"/>
        <v>85</v>
      </c>
      <c r="ES7" s="66">
        <f t="shared" si="186"/>
        <v>85</v>
      </c>
      <c r="ET7" s="66">
        <f t="shared" si="186"/>
        <v>85</v>
      </c>
      <c r="EU7" s="66">
        <f t="shared" si="186"/>
        <v>85</v>
      </c>
      <c r="EV7" s="66">
        <f t="shared" si="186"/>
        <v>85</v>
      </c>
      <c r="EW7" s="66">
        <f t="shared" si="186"/>
        <v>85</v>
      </c>
      <c r="EX7" s="66">
        <f t="shared" si="186"/>
        <v>85</v>
      </c>
      <c r="EY7" s="66">
        <f t="shared" si="186"/>
        <v>85</v>
      </c>
      <c r="EZ7" s="66">
        <f t="shared" si="186"/>
        <v>85</v>
      </c>
      <c r="FA7" s="66">
        <f t="shared" si="186"/>
        <v>85</v>
      </c>
      <c r="FB7" s="66">
        <f t="shared" si="186"/>
        <v>85</v>
      </c>
      <c r="FC7" s="66">
        <f t="shared" si="186"/>
        <v>85</v>
      </c>
      <c r="FD7" s="66">
        <f t="shared" si="186"/>
        <v>85</v>
      </c>
      <c r="FE7" s="66">
        <f t="shared" si="186"/>
        <v>85</v>
      </c>
      <c r="FF7" s="66">
        <f t="shared" si="186"/>
        <v>85</v>
      </c>
      <c r="FG7" s="66">
        <f t="shared" si="186"/>
        <v>85</v>
      </c>
      <c r="FH7" s="66">
        <f t="shared" si="186"/>
        <v>85</v>
      </c>
      <c r="FI7" s="66">
        <f t="shared" si="186"/>
        <v>85</v>
      </c>
      <c r="FJ7" s="66">
        <f t="shared" si="186"/>
        <v>85</v>
      </c>
      <c r="FK7" s="66">
        <f t="shared" si="186"/>
        <v>85</v>
      </c>
      <c r="FL7" s="66">
        <f t="shared" si="186"/>
        <v>85</v>
      </c>
      <c r="FM7" s="66">
        <f t="shared" si="186"/>
        <v>85</v>
      </c>
      <c r="FN7" s="66">
        <f t="shared" si="186"/>
        <v>85</v>
      </c>
      <c r="FO7" s="66">
        <f t="shared" si="186"/>
        <v>85</v>
      </c>
      <c r="FP7" s="66">
        <f t="shared" si="186"/>
        <v>85</v>
      </c>
      <c r="FQ7" s="66">
        <f t="shared" si="186"/>
        <v>85</v>
      </c>
      <c r="FR7" s="66">
        <f t="shared" si="186"/>
        <v>85</v>
      </c>
      <c r="FS7" s="66">
        <f t="shared" si="186"/>
        <v>85</v>
      </c>
      <c r="FT7" s="66">
        <f t="shared" si="186"/>
        <v>85</v>
      </c>
      <c r="FU7" s="66">
        <f t="shared" si="186"/>
        <v>85</v>
      </c>
      <c r="FV7" s="66">
        <f t="shared" si="186"/>
        <v>85</v>
      </c>
      <c r="FW7" s="66">
        <f t="shared" si="186"/>
        <v>85</v>
      </c>
      <c r="FX7" s="66">
        <f t="shared" si="186"/>
        <v>85</v>
      </c>
      <c r="FY7" s="66">
        <f t="shared" si="186"/>
        <v>85</v>
      </c>
      <c r="FZ7" s="66">
        <f t="shared" si="186"/>
        <v>85</v>
      </c>
      <c r="GA7" s="66">
        <f t="shared" si="186"/>
        <v>85</v>
      </c>
      <c r="GB7" s="66">
        <f t="shared" si="186"/>
        <v>85</v>
      </c>
      <c r="GC7" s="66">
        <f t="shared" si="186"/>
        <v>85</v>
      </c>
      <c r="GD7" s="66">
        <f t="shared" si="186"/>
        <v>85</v>
      </c>
      <c r="GE7" s="66">
        <f t="shared" si="186"/>
        <v>85</v>
      </c>
      <c r="GH7" s="35">
        <v>44377</v>
      </c>
      <c r="GI7" s="408">
        <v>0</v>
      </c>
      <c r="GJ7" s="408">
        <v>85</v>
      </c>
      <c r="GK7" s="408">
        <v>3772.3086750631574</v>
      </c>
    </row>
    <row r="8" spans="1:193" x14ac:dyDescent="0.3">
      <c r="F8" s="135" t="s">
        <v>134</v>
      </c>
      <c r="G8" t="s">
        <v>276</v>
      </c>
      <c r="H8" s="66">
        <f>Summary!$N$4</f>
        <v>3772.3086750631574</v>
      </c>
      <c r="I8" s="66">
        <f>Summary!$N$4</f>
        <v>3772.3086750631574</v>
      </c>
      <c r="J8" s="66">
        <f>Summary!$N$4</f>
        <v>3772.3086750631574</v>
      </c>
      <c r="K8" s="66">
        <f>Summary!$N$4</f>
        <v>3772.3086750631574</v>
      </c>
      <c r="L8" s="66">
        <f>Summary!$N$4</f>
        <v>3772.3086750631574</v>
      </c>
      <c r="M8" s="66">
        <f>Summary!$N$4</f>
        <v>3772.3086750631574</v>
      </c>
      <c r="N8" s="66">
        <f>Summary!$N$4</f>
        <v>3772.3086750631574</v>
      </c>
      <c r="O8" s="66">
        <f>Summary!$N$4</f>
        <v>3772.3086750631574</v>
      </c>
      <c r="P8" s="66">
        <f>Summary!$N$4</f>
        <v>3772.3086750631574</v>
      </c>
      <c r="Q8" s="66">
        <f>Summary!$N$4</f>
        <v>3772.3086750631574</v>
      </c>
      <c r="R8" s="66">
        <f>Summary!$N$4</f>
        <v>3772.3086750631574</v>
      </c>
      <c r="S8" s="66">
        <f>Summary!$N$4</f>
        <v>3772.3086750631574</v>
      </c>
      <c r="T8" s="66">
        <f>Summary!$N$4</f>
        <v>3772.3086750631574</v>
      </c>
      <c r="U8" s="66">
        <f>Summary!$N$4</f>
        <v>3772.3086750631574</v>
      </c>
      <c r="V8" s="66">
        <f>Summary!$N$4</f>
        <v>3772.3086750631574</v>
      </c>
      <c r="W8" s="66">
        <f>Summary!$N$4</f>
        <v>3772.3086750631574</v>
      </c>
      <c r="X8" s="66">
        <f>Summary!$N$4</f>
        <v>3772.3086750631574</v>
      </c>
      <c r="Y8" s="66">
        <f>Summary!$N$4</f>
        <v>3772.3086750631574</v>
      </c>
      <c r="Z8" s="66">
        <f>Summary!$N$4</f>
        <v>3772.3086750631574</v>
      </c>
      <c r="AA8" s="66">
        <f>Summary!$N$4</f>
        <v>3772.3086750631574</v>
      </c>
      <c r="AB8" s="66">
        <f>Summary!$N$4</f>
        <v>3772.3086750631574</v>
      </c>
      <c r="AC8" s="66">
        <f>Summary!$N$4</f>
        <v>3772.3086750631574</v>
      </c>
      <c r="AD8" s="66">
        <f>Summary!$N$4</f>
        <v>3772.3086750631574</v>
      </c>
      <c r="AE8" s="66">
        <f>Summary!$N$4</f>
        <v>3772.3086750631574</v>
      </c>
      <c r="AF8" s="66">
        <f>Summary!$N$4</f>
        <v>3772.3086750631574</v>
      </c>
      <c r="AG8" s="66">
        <f>Summary!$N$4</f>
        <v>3772.3086750631574</v>
      </c>
      <c r="AH8" s="66">
        <f>Summary!$N$4</f>
        <v>3772.3086750631574</v>
      </c>
      <c r="AI8" s="66">
        <f>Summary!$N$4</f>
        <v>3772.3086750631574</v>
      </c>
      <c r="AJ8" s="66">
        <f>Summary!$N$4</f>
        <v>3772.3086750631574</v>
      </c>
      <c r="AK8" s="66">
        <f>Summary!$N$4</f>
        <v>3772.3086750631574</v>
      </c>
      <c r="AL8" s="66">
        <f>Summary!$N$4</f>
        <v>3772.3086750631574</v>
      </c>
      <c r="AM8" s="66">
        <f>Summary!$N$4</f>
        <v>3772.3086750631574</v>
      </c>
      <c r="AN8" s="66">
        <f>Summary!$N$4</f>
        <v>3772.3086750631574</v>
      </c>
      <c r="AO8" s="66">
        <f>Summary!$N$4</f>
        <v>3772.3086750631574</v>
      </c>
      <c r="AP8" s="66">
        <f>Summary!$N$4</f>
        <v>3772.3086750631574</v>
      </c>
      <c r="AQ8" s="66">
        <f>Summary!$N$4</f>
        <v>3772.3086750631574</v>
      </c>
      <c r="AR8" s="66">
        <f>Summary!$N$4</f>
        <v>3772.3086750631574</v>
      </c>
      <c r="AS8" s="66">
        <f>Summary!$N$4</f>
        <v>3772.3086750631574</v>
      </c>
      <c r="AT8" s="66">
        <f>Summary!$N$4</f>
        <v>3772.3086750631574</v>
      </c>
      <c r="AU8" s="66">
        <f>Summary!$N$4</f>
        <v>3772.3086750631574</v>
      </c>
      <c r="AV8" s="66">
        <f>Summary!$N$4</f>
        <v>3772.3086750631574</v>
      </c>
      <c r="AW8" s="66">
        <f>Summary!$N$4</f>
        <v>3772.3086750631574</v>
      </c>
      <c r="AX8" s="66">
        <f>Summary!$N$4</f>
        <v>3772.3086750631574</v>
      </c>
      <c r="AY8" s="66">
        <f>Summary!$N$4</f>
        <v>3772.3086750631574</v>
      </c>
      <c r="AZ8" s="66">
        <f>Summary!$N$4</f>
        <v>3772.3086750631574</v>
      </c>
      <c r="BA8" s="66">
        <f>Summary!$N$4</f>
        <v>3772.3086750631574</v>
      </c>
      <c r="BB8" s="66">
        <f>Summary!$N$4</f>
        <v>3772.3086750631574</v>
      </c>
      <c r="BC8" s="66">
        <f>Summary!$N$4</f>
        <v>3772.3086750631574</v>
      </c>
      <c r="BD8" s="66">
        <f>Summary!$N$4</f>
        <v>3772.3086750631574</v>
      </c>
      <c r="BE8" s="66">
        <f>Summary!$N$4</f>
        <v>3772.3086750631574</v>
      </c>
      <c r="BF8" s="66">
        <f>Summary!$N$4</f>
        <v>3772.3086750631574</v>
      </c>
      <c r="BG8" s="66">
        <f>Summary!$N$4</f>
        <v>3772.3086750631574</v>
      </c>
      <c r="BH8" s="66">
        <f>Summary!$N$4</f>
        <v>3772.3086750631574</v>
      </c>
      <c r="BI8" s="66">
        <f>Summary!$N$4</f>
        <v>3772.3086750631574</v>
      </c>
      <c r="BJ8" s="66">
        <f>Summary!$N$4</f>
        <v>3772.3086750631574</v>
      </c>
      <c r="BK8" s="66">
        <f>Summary!$N$4</f>
        <v>3772.3086750631574</v>
      </c>
      <c r="BL8" s="66">
        <f>Summary!$N$4</f>
        <v>3772.3086750631574</v>
      </c>
      <c r="BM8" s="66">
        <f>Summary!$N$4</f>
        <v>3772.3086750631574</v>
      </c>
      <c r="BN8" s="66">
        <f>Summary!$N$4</f>
        <v>3772.3086750631574</v>
      </c>
      <c r="BO8" s="66">
        <f>Summary!$N$4</f>
        <v>3772.3086750631574</v>
      </c>
      <c r="BP8" s="66">
        <f>Summary!$N$4</f>
        <v>3772.3086750631574</v>
      </c>
      <c r="BQ8" s="66">
        <f>Summary!$N$4</f>
        <v>3772.3086750631574</v>
      </c>
      <c r="BR8" s="66">
        <f>Summary!$N$4</f>
        <v>3772.3086750631574</v>
      </c>
      <c r="BS8" s="66">
        <f>Summary!$N$4</f>
        <v>3772.3086750631574</v>
      </c>
      <c r="BT8" s="66">
        <f>Summary!$N$4</f>
        <v>3772.3086750631574</v>
      </c>
      <c r="BU8" s="66">
        <f>Summary!$N$4</f>
        <v>3772.3086750631574</v>
      </c>
      <c r="BV8" s="66">
        <f>Summary!$N$4</f>
        <v>3772.3086750631574</v>
      </c>
      <c r="BW8" s="66">
        <f>Summary!$N$4</f>
        <v>3772.3086750631574</v>
      </c>
      <c r="BX8" s="66">
        <f>Summary!$N$4</f>
        <v>3772.3086750631574</v>
      </c>
      <c r="BY8" s="66">
        <f>Summary!$N$4</f>
        <v>3772.3086750631574</v>
      </c>
      <c r="BZ8" s="66">
        <f>Summary!$N$4</f>
        <v>3772.3086750631574</v>
      </c>
      <c r="CA8" s="66">
        <f>Summary!$N$4</f>
        <v>3772.3086750631574</v>
      </c>
      <c r="CB8" s="66">
        <f>Summary!$N$4</f>
        <v>3772.3086750631574</v>
      </c>
      <c r="CC8" s="66">
        <f>Summary!$N$4</f>
        <v>3772.3086750631574</v>
      </c>
      <c r="CD8" s="66">
        <f>Summary!$N$4</f>
        <v>3772.3086750631574</v>
      </c>
      <c r="CE8" s="66">
        <f>Summary!$N$4</f>
        <v>3772.3086750631574</v>
      </c>
      <c r="CF8" s="66">
        <f>Summary!$N$4</f>
        <v>3772.3086750631574</v>
      </c>
      <c r="CG8" s="66">
        <f>Summary!$N$4</f>
        <v>3772.3086750631574</v>
      </c>
      <c r="CH8" s="66">
        <f>Summary!$N$4</f>
        <v>3772.3086750631574</v>
      </c>
      <c r="CI8" s="66">
        <f>Summary!$N$4</f>
        <v>3772.3086750631574</v>
      </c>
      <c r="CJ8" s="66">
        <f>Summary!$N$4</f>
        <v>3772.3086750631574</v>
      </c>
      <c r="CK8" s="66">
        <f>Summary!$N$4</f>
        <v>3772.3086750631574</v>
      </c>
      <c r="CL8" s="66">
        <f>Summary!$N$4</f>
        <v>3772.3086750631574</v>
      </c>
      <c r="CM8" s="66">
        <f>Summary!$N$4</f>
        <v>3772.3086750631574</v>
      </c>
      <c r="CN8" s="66">
        <f>Summary!$N$4</f>
        <v>3772.3086750631574</v>
      </c>
      <c r="CO8" s="66">
        <f>Summary!$N$4</f>
        <v>3772.3086750631574</v>
      </c>
      <c r="CP8" s="66">
        <f>Summary!$N$4</f>
        <v>3772.3086750631574</v>
      </c>
      <c r="CQ8" s="66">
        <f>Summary!$N$4</f>
        <v>3772.3086750631574</v>
      </c>
      <c r="CR8" s="66">
        <f>Summary!$N$4</f>
        <v>3772.3086750631574</v>
      </c>
      <c r="CS8" s="66">
        <f>Summary!$N$4</f>
        <v>3772.3086750631574</v>
      </c>
      <c r="CT8" s="66">
        <f>Summary!$N$4</f>
        <v>3772.3086750631574</v>
      </c>
      <c r="CU8" s="66">
        <f>Summary!$N$4</f>
        <v>3772.3086750631574</v>
      </c>
      <c r="CV8" s="66">
        <f>Summary!$N$4</f>
        <v>3772.3086750631574</v>
      </c>
      <c r="CW8" s="66">
        <f>Summary!$N$4</f>
        <v>3772.3086750631574</v>
      </c>
      <c r="CX8" s="66">
        <f>Summary!$N$4</f>
        <v>3772.3086750631574</v>
      </c>
      <c r="CY8" s="66">
        <f>Summary!$N$4</f>
        <v>3772.3086750631574</v>
      </c>
      <c r="CZ8" s="66">
        <f>Summary!$N$4</f>
        <v>3772.3086750631574</v>
      </c>
      <c r="DA8" s="66">
        <f>Summary!$N$4</f>
        <v>3772.3086750631574</v>
      </c>
      <c r="DB8" s="66">
        <f>Summary!$N$4</f>
        <v>3772.3086750631574</v>
      </c>
      <c r="DC8" s="66">
        <f>Summary!$N$4</f>
        <v>3772.3086750631574</v>
      </c>
      <c r="DD8" s="66">
        <f>Summary!$N$4</f>
        <v>3772.3086750631574</v>
      </c>
      <c r="DE8" s="66">
        <f>Summary!$N$4</f>
        <v>3772.3086750631574</v>
      </c>
      <c r="DF8" s="66">
        <f>Summary!$N$4</f>
        <v>3772.3086750631574</v>
      </c>
      <c r="DG8" s="66">
        <f>Summary!$N$4</f>
        <v>3772.3086750631574</v>
      </c>
      <c r="DH8" s="66">
        <f>Summary!$N$4</f>
        <v>3772.3086750631574</v>
      </c>
      <c r="DI8" s="66">
        <f>Summary!$N$4</f>
        <v>3772.3086750631574</v>
      </c>
      <c r="DJ8" s="66">
        <f>Summary!$N$4</f>
        <v>3772.3086750631574</v>
      </c>
      <c r="DK8" s="66">
        <f>Summary!$N$4</f>
        <v>3772.3086750631574</v>
      </c>
      <c r="DL8" s="66">
        <f>Summary!$N$4</f>
        <v>3772.3086750631574</v>
      </c>
      <c r="DM8" s="66">
        <f>Summary!$N$4</f>
        <v>3772.3086750631574</v>
      </c>
      <c r="DN8" s="66">
        <f>Summary!$N$4</f>
        <v>3772.3086750631574</v>
      </c>
      <c r="DO8" s="66">
        <f>Summary!$N$4</f>
        <v>3772.3086750631574</v>
      </c>
      <c r="DP8" s="66">
        <f>Summary!$N$4</f>
        <v>3772.3086750631574</v>
      </c>
      <c r="DQ8" s="66">
        <f>Summary!$N$4</f>
        <v>3772.3086750631574</v>
      </c>
      <c r="DR8" s="66">
        <f>Summary!$N$4</f>
        <v>3772.3086750631574</v>
      </c>
      <c r="DS8" s="66">
        <f>Summary!$N$4</f>
        <v>3772.3086750631574</v>
      </c>
      <c r="DT8" s="66">
        <f>Summary!$N$4</f>
        <v>3772.3086750631574</v>
      </c>
      <c r="DU8" s="66">
        <f>Summary!$N$4</f>
        <v>3772.3086750631574</v>
      </c>
      <c r="DV8" s="66">
        <f>Summary!$N$4</f>
        <v>3772.3086750631574</v>
      </c>
      <c r="DW8" s="66">
        <f>Summary!$N$4</f>
        <v>3772.3086750631574</v>
      </c>
      <c r="DX8" s="66">
        <f>Summary!$N$4</f>
        <v>3772.3086750631574</v>
      </c>
      <c r="DY8" s="66">
        <f>Summary!$N$4</f>
        <v>3772.3086750631574</v>
      </c>
      <c r="DZ8" s="66">
        <f>Summary!$N$4</f>
        <v>3772.3086750631574</v>
      </c>
      <c r="EA8" s="66">
        <f>Summary!$N$4</f>
        <v>3772.3086750631574</v>
      </c>
      <c r="EB8" s="66">
        <f>Summary!$N$4</f>
        <v>3772.3086750631574</v>
      </c>
      <c r="EC8" s="66">
        <f>Summary!$N$4</f>
        <v>3772.3086750631574</v>
      </c>
      <c r="ED8" s="66">
        <f>Summary!$N$4</f>
        <v>3772.3086750631574</v>
      </c>
      <c r="EE8" s="66">
        <f>Summary!$N$4</f>
        <v>3772.3086750631574</v>
      </c>
      <c r="EF8" s="66">
        <f>Summary!$N$4</f>
        <v>3772.3086750631574</v>
      </c>
      <c r="EG8" s="66">
        <f>Summary!$N$4</f>
        <v>3772.3086750631574</v>
      </c>
      <c r="EH8" s="66">
        <f>Summary!$N$4</f>
        <v>3772.3086750631574</v>
      </c>
      <c r="EI8" s="66">
        <f>Summary!$N$4</f>
        <v>3772.3086750631574</v>
      </c>
      <c r="EJ8" s="66">
        <f>Summary!$N$4</f>
        <v>3772.3086750631574</v>
      </c>
      <c r="EK8" s="66">
        <f>Summary!$N$4</f>
        <v>3772.3086750631574</v>
      </c>
      <c r="EL8" s="66">
        <f>Summary!$N$4</f>
        <v>3772.3086750631574</v>
      </c>
      <c r="EM8" s="66">
        <f>Summary!$N$4</f>
        <v>3772.3086750631574</v>
      </c>
      <c r="EN8" s="66">
        <f>Summary!$N$4</f>
        <v>3772.3086750631574</v>
      </c>
      <c r="EO8" s="66">
        <f>Summary!$N$4</f>
        <v>3772.3086750631574</v>
      </c>
      <c r="EP8" s="66">
        <f>Summary!$N$4</f>
        <v>3772.3086750631574</v>
      </c>
      <c r="EQ8" s="66">
        <f>Summary!$N$4</f>
        <v>3772.3086750631574</v>
      </c>
      <c r="ER8" s="66">
        <f>Summary!$N$4</f>
        <v>3772.3086750631574</v>
      </c>
      <c r="ES8" s="66">
        <f>Summary!$N$4</f>
        <v>3772.3086750631574</v>
      </c>
      <c r="ET8" s="66">
        <f>Summary!$N$4</f>
        <v>3772.3086750631574</v>
      </c>
      <c r="EU8" s="66">
        <f>Summary!$N$4</f>
        <v>3772.3086750631574</v>
      </c>
      <c r="EV8" s="66">
        <f>Summary!$N$4</f>
        <v>3772.3086750631574</v>
      </c>
      <c r="EW8" s="66">
        <f>Summary!$N$4</f>
        <v>3772.3086750631574</v>
      </c>
      <c r="EX8" s="66">
        <f>Summary!$N$4</f>
        <v>3772.3086750631574</v>
      </c>
      <c r="EY8" s="66">
        <f>Summary!$N$4</f>
        <v>3772.3086750631574</v>
      </c>
      <c r="EZ8" s="66">
        <f>Summary!$N$4</f>
        <v>3772.3086750631574</v>
      </c>
      <c r="FA8" s="66">
        <f>Summary!$N$4</f>
        <v>3772.3086750631574</v>
      </c>
      <c r="FB8" s="66">
        <f>Summary!$N$4</f>
        <v>3772.3086750631574</v>
      </c>
      <c r="FC8" s="66">
        <f>Summary!$N$4</f>
        <v>3772.3086750631574</v>
      </c>
      <c r="FD8" s="66">
        <f>Summary!$N$4</f>
        <v>3772.3086750631574</v>
      </c>
      <c r="FE8" s="66">
        <f>Summary!$N$4</f>
        <v>3772.3086750631574</v>
      </c>
      <c r="FF8" s="66">
        <f>Summary!$N$4</f>
        <v>3772.3086750631574</v>
      </c>
      <c r="FG8" s="66">
        <f>Summary!$N$4</f>
        <v>3772.3086750631574</v>
      </c>
      <c r="FH8" s="66">
        <f>Summary!$N$4</f>
        <v>3772.3086750631574</v>
      </c>
      <c r="FI8" s="66">
        <f>Summary!$N$4</f>
        <v>3772.3086750631574</v>
      </c>
      <c r="FJ8" s="66">
        <f>Summary!$N$4</f>
        <v>3772.3086750631574</v>
      </c>
      <c r="FK8" s="66">
        <f>Summary!$N$4</f>
        <v>3772.3086750631574</v>
      </c>
      <c r="FL8" s="66">
        <f>Summary!$N$4</f>
        <v>3772.3086750631574</v>
      </c>
      <c r="FM8" s="66">
        <f>Summary!$N$4</f>
        <v>3772.3086750631574</v>
      </c>
      <c r="FN8" s="66">
        <f>Summary!$N$4</f>
        <v>3772.3086750631574</v>
      </c>
      <c r="FO8" s="66">
        <f>Summary!$N$4</f>
        <v>3772.3086750631574</v>
      </c>
      <c r="FP8" s="66">
        <f>Summary!$N$4</f>
        <v>3772.3086750631574</v>
      </c>
      <c r="FQ8" s="66">
        <f>Summary!$N$4</f>
        <v>3772.3086750631574</v>
      </c>
      <c r="FR8" s="66">
        <f>Summary!$N$4</f>
        <v>3772.3086750631574</v>
      </c>
      <c r="FS8" s="66">
        <f>Summary!$N$4</f>
        <v>3772.3086750631574</v>
      </c>
      <c r="FT8" s="66">
        <f>Summary!$N$4</f>
        <v>3772.3086750631574</v>
      </c>
      <c r="FU8" s="66">
        <f>Summary!$N$4</f>
        <v>3772.3086750631574</v>
      </c>
      <c r="FV8" s="66">
        <f>Summary!$N$4</f>
        <v>3772.3086750631574</v>
      </c>
      <c r="FW8" s="66">
        <f>Summary!$N$4</f>
        <v>3772.3086750631574</v>
      </c>
      <c r="FX8" s="66">
        <f>Summary!$N$4</f>
        <v>3772.3086750631574</v>
      </c>
      <c r="FY8" s="66">
        <f>Summary!$N$4</f>
        <v>3772.3086750631574</v>
      </c>
      <c r="FZ8" s="66">
        <f>Summary!$N$4</f>
        <v>3772.3086750631574</v>
      </c>
      <c r="GA8" s="66">
        <f>Summary!$N$4</f>
        <v>3772.3086750631574</v>
      </c>
      <c r="GB8" s="66">
        <f>Summary!$N$4</f>
        <v>3772.3086750631574</v>
      </c>
      <c r="GC8" s="66">
        <f>Summary!$N$4</f>
        <v>3772.3086750631574</v>
      </c>
      <c r="GD8" s="66">
        <f>Summary!$N$4</f>
        <v>3772.3086750631574</v>
      </c>
      <c r="GE8" s="66">
        <f>Summary!$N$4</f>
        <v>3772.3086750631574</v>
      </c>
      <c r="GH8" s="35">
        <v>44408</v>
      </c>
      <c r="GI8" s="408">
        <v>0</v>
      </c>
      <c r="GJ8" s="408">
        <v>85</v>
      </c>
      <c r="GK8" s="408">
        <v>3772.3086750631574</v>
      </c>
    </row>
    <row r="9" spans="1:193" x14ac:dyDescent="0.3">
      <c r="F9" s="66"/>
      <c r="GH9" s="35">
        <v>44439</v>
      </c>
      <c r="GI9" s="408">
        <v>0</v>
      </c>
      <c r="GJ9" s="408">
        <v>85</v>
      </c>
      <c r="GK9" s="408">
        <v>3772.3086750631574</v>
      </c>
    </row>
    <row r="10" spans="1:193" ht="23.4" x14ac:dyDescent="0.45">
      <c r="A10" s="147" t="s">
        <v>311</v>
      </c>
      <c r="F10" s="66"/>
      <c r="GH10" s="35">
        <v>44469</v>
      </c>
      <c r="GI10" s="408">
        <v>0</v>
      </c>
      <c r="GJ10" s="408">
        <v>85</v>
      </c>
      <c r="GK10" s="408">
        <v>3772.3086750631574</v>
      </c>
    </row>
    <row r="11" spans="1:193" x14ac:dyDescent="0.3">
      <c r="A11" s="68" t="s">
        <v>96</v>
      </c>
      <c r="B11" t="s">
        <v>128</v>
      </c>
      <c r="F11" s="158" t="str">
        <f>F3</f>
        <v>Spend [Card 1]</v>
      </c>
      <c r="G11" s="159">
        <v>44196</v>
      </c>
      <c r="H11" s="160">
        <f t="shared" ref="H11" si="187">EOMONTH(G11,1)</f>
        <v>44227</v>
      </c>
      <c r="I11" s="160">
        <f t="shared" ref="I11" si="188">EOMONTH(H11,1)</f>
        <v>44255</v>
      </c>
      <c r="J11" s="160">
        <f t="shared" ref="J11" si="189">EOMONTH(I11,1)</f>
        <v>44286</v>
      </c>
      <c r="K11" s="160">
        <f t="shared" ref="K11" si="190">EOMONTH(J11,1)</f>
        <v>44316</v>
      </c>
      <c r="L11" s="160">
        <f t="shared" ref="L11" si="191">EOMONTH(K11,1)</f>
        <v>44347</v>
      </c>
      <c r="M11" s="160">
        <f t="shared" ref="M11" si="192">EOMONTH(L11,1)</f>
        <v>44377</v>
      </c>
      <c r="N11" s="160">
        <f t="shared" ref="N11" si="193">EOMONTH(M11,1)</f>
        <v>44408</v>
      </c>
      <c r="O11" s="160">
        <f t="shared" ref="O11" si="194">EOMONTH(N11,1)</f>
        <v>44439</v>
      </c>
      <c r="P11" s="160">
        <f t="shared" ref="P11" si="195">EOMONTH(O11,1)</f>
        <v>44469</v>
      </c>
      <c r="Q11" s="160">
        <f t="shared" ref="Q11" si="196">EOMONTH(P11,1)</f>
        <v>44500</v>
      </c>
      <c r="R11" s="160">
        <f t="shared" ref="R11" si="197">EOMONTH(Q11,1)</f>
        <v>44530</v>
      </c>
      <c r="S11" s="160">
        <f t="shared" ref="S11" si="198">EOMONTH(R11,1)</f>
        <v>44561</v>
      </c>
      <c r="T11" s="160">
        <f t="shared" ref="T11" si="199">EOMONTH(S11,1)</f>
        <v>44592</v>
      </c>
      <c r="U11" s="160">
        <f t="shared" ref="U11" si="200">EOMONTH(T11,1)</f>
        <v>44620</v>
      </c>
      <c r="V11" s="160">
        <f t="shared" ref="V11" si="201">EOMONTH(U11,1)</f>
        <v>44651</v>
      </c>
      <c r="W11" s="160">
        <f t="shared" ref="W11" si="202">EOMONTH(V11,1)</f>
        <v>44681</v>
      </c>
      <c r="X11" s="160">
        <f t="shared" ref="X11" si="203">EOMONTH(W11,1)</f>
        <v>44712</v>
      </c>
      <c r="Y11" s="160">
        <f t="shared" ref="Y11" si="204">EOMONTH(X11,1)</f>
        <v>44742</v>
      </c>
      <c r="Z11" s="160">
        <f t="shared" ref="Z11" si="205">EOMONTH(Y11,1)</f>
        <v>44773</v>
      </c>
      <c r="AA11" s="160">
        <f t="shared" ref="AA11" si="206">EOMONTH(Z11,1)</f>
        <v>44804</v>
      </c>
      <c r="AB11" s="160">
        <f t="shared" ref="AB11" si="207">EOMONTH(AA11,1)</f>
        <v>44834</v>
      </c>
      <c r="AC11" s="160">
        <f t="shared" ref="AC11" si="208">EOMONTH(AB11,1)</f>
        <v>44865</v>
      </c>
      <c r="AD11" s="160">
        <f t="shared" ref="AD11" si="209">EOMONTH(AC11,1)</f>
        <v>44895</v>
      </c>
      <c r="AE11" s="160">
        <f t="shared" ref="AE11" si="210">EOMONTH(AD11,1)</f>
        <v>44926</v>
      </c>
      <c r="AF11" s="160">
        <f t="shared" ref="AF11" si="211">EOMONTH(AE11,1)</f>
        <v>44957</v>
      </c>
      <c r="AG11" s="160">
        <f t="shared" ref="AG11" si="212">EOMONTH(AF11,1)</f>
        <v>44985</v>
      </c>
      <c r="AH11" s="160">
        <f t="shared" ref="AH11" si="213">EOMONTH(AG11,1)</f>
        <v>45016</v>
      </c>
      <c r="AI11" s="160">
        <f t="shared" ref="AI11" si="214">EOMONTH(AH11,1)</f>
        <v>45046</v>
      </c>
      <c r="AJ11" s="160">
        <f t="shared" ref="AJ11" si="215">EOMONTH(AI11,1)</f>
        <v>45077</v>
      </c>
      <c r="AK11" s="160">
        <f t="shared" ref="AK11" si="216">EOMONTH(AJ11,1)</f>
        <v>45107</v>
      </c>
      <c r="AL11" s="160">
        <f t="shared" ref="AL11" si="217">EOMONTH(AK11,1)</f>
        <v>45138</v>
      </c>
      <c r="AM11" s="160">
        <f t="shared" ref="AM11" si="218">EOMONTH(AL11,1)</f>
        <v>45169</v>
      </c>
      <c r="AN11" s="160">
        <f t="shared" ref="AN11" si="219">EOMONTH(AM11,1)</f>
        <v>45199</v>
      </c>
      <c r="AO11" s="160">
        <f t="shared" ref="AO11" si="220">EOMONTH(AN11,1)</f>
        <v>45230</v>
      </c>
      <c r="AP11" s="160">
        <f t="shared" ref="AP11" si="221">EOMONTH(AO11,1)</f>
        <v>45260</v>
      </c>
      <c r="AQ11" s="160">
        <f t="shared" ref="AQ11" si="222">EOMONTH(AP11,1)</f>
        <v>45291</v>
      </c>
      <c r="AR11" s="160">
        <f t="shared" ref="AR11" si="223">EOMONTH(AQ11,1)</f>
        <v>45322</v>
      </c>
      <c r="AS11" s="160">
        <f t="shared" ref="AS11" si="224">EOMONTH(AR11,1)</f>
        <v>45351</v>
      </c>
      <c r="AT11" s="160">
        <f t="shared" ref="AT11" si="225">EOMONTH(AS11,1)</f>
        <v>45382</v>
      </c>
      <c r="AU11" s="160">
        <f t="shared" ref="AU11" si="226">EOMONTH(AT11,1)</f>
        <v>45412</v>
      </c>
      <c r="AV11" s="160">
        <f t="shared" ref="AV11" si="227">EOMONTH(AU11,1)</f>
        <v>45443</v>
      </c>
      <c r="AW11" s="160">
        <f t="shared" ref="AW11" si="228">EOMONTH(AV11,1)</f>
        <v>45473</v>
      </c>
      <c r="AX11" s="160">
        <f t="shared" ref="AX11" si="229">EOMONTH(AW11,1)</f>
        <v>45504</v>
      </c>
      <c r="AY11" s="160">
        <f t="shared" ref="AY11" si="230">EOMONTH(AX11,1)</f>
        <v>45535</v>
      </c>
      <c r="AZ11" s="160">
        <f t="shared" ref="AZ11" si="231">EOMONTH(AY11,1)</f>
        <v>45565</v>
      </c>
      <c r="BA11" s="160">
        <f t="shared" ref="BA11" si="232">EOMONTH(AZ11,1)</f>
        <v>45596</v>
      </c>
      <c r="BB11" s="160">
        <f t="shared" ref="BB11" si="233">EOMONTH(BA11,1)</f>
        <v>45626</v>
      </c>
      <c r="BC11" s="160">
        <f t="shared" ref="BC11" si="234">EOMONTH(BB11,1)</f>
        <v>45657</v>
      </c>
      <c r="BD11" s="160">
        <f t="shared" ref="BD11" si="235">EOMONTH(BC11,1)</f>
        <v>45688</v>
      </c>
      <c r="BE11" s="160">
        <f t="shared" ref="BE11" si="236">EOMONTH(BD11,1)</f>
        <v>45716</v>
      </c>
      <c r="BF11" s="160">
        <f t="shared" ref="BF11" si="237">EOMONTH(BE11,1)</f>
        <v>45747</v>
      </c>
      <c r="BG11" s="160">
        <f t="shared" ref="BG11" si="238">EOMONTH(BF11,1)</f>
        <v>45777</v>
      </c>
      <c r="BH11" s="160">
        <f t="shared" ref="BH11" si="239">EOMONTH(BG11,1)</f>
        <v>45808</v>
      </c>
      <c r="BI11" s="160">
        <f t="shared" ref="BI11" si="240">EOMONTH(BH11,1)</f>
        <v>45838</v>
      </c>
      <c r="BJ11" s="160">
        <f t="shared" ref="BJ11" si="241">EOMONTH(BI11,1)</f>
        <v>45869</v>
      </c>
      <c r="BK11" s="160">
        <f t="shared" ref="BK11" si="242">EOMONTH(BJ11,1)</f>
        <v>45900</v>
      </c>
      <c r="BL11" s="160">
        <f t="shared" ref="BL11" si="243">EOMONTH(BK11,1)</f>
        <v>45930</v>
      </c>
      <c r="BM11" s="160">
        <f t="shared" ref="BM11" si="244">EOMONTH(BL11,1)</f>
        <v>45961</v>
      </c>
      <c r="BN11" s="160">
        <f t="shared" ref="BN11" si="245">EOMONTH(BM11,1)</f>
        <v>45991</v>
      </c>
      <c r="BO11" s="160">
        <f t="shared" ref="BO11" si="246">EOMONTH(BN11,1)</f>
        <v>46022</v>
      </c>
      <c r="BP11" s="160">
        <f t="shared" ref="BP11" si="247">EOMONTH(BO11,1)</f>
        <v>46053</v>
      </c>
      <c r="BQ11" s="160">
        <f t="shared" ref="BQ11" si="248">EOMONTH(BP11,1)</f>
        <v>46081</v>
      </c>
      <c r="BR11" s="160">
        <f t="shared" ref="BR11" si="249">EOMONTH(BQ11,1)</f>
        <v>46112</v>
      </c>
      <c r="BS11" s="160">
        <f t="shared" ref="BS11" si="250">EOMONTH(BR11,1)</f>
        <v>46142</v>
      </c>
      <c r="BT11" s="160">
        <f t="shared" ref="BT11" si="251">EOMONTH(BS11,1)</f>
        <v>46173</v>
      </c>
      <c r="BU11" s="160">
        <f t="shared" ref="BU11" si="252">EOMONTH(BT11,1)</f>
        <v>46203</v>
      </c>
      <c r="BV11" s="160">
        <f t="shared" ref="BV11" si="253">EOMONTH(BU11,1)</f>
        <v>46234</v>
      </c>
      <c r="BW11" s="160">
        <f t="shared" ref="BW11" si="254">EOMONTH(BV11,1)</f>
        <v>46265</v>
      </c>
      <c r="BX11" s="160">
        <f t="shared" ref="BX11" si="255">EOMONTH(BW11,1)</f>
        <v>46295</v>
      </c>
      <c r="BY11" s="160">
        <f t="shared" ref="BY11" si="256">EOMONTH(BX11,1)</f>
        <v>46326</v>
      </c>
      <c r="BZ11" s="160">
        <f t="shared" ref="BZ11" si="257">EOMONTH(BY11,1)</f>
        <v>46356</v>
      </c>
      <c r="CA11" s="160">
        <f t="shared" ref="CA11" si="258">EOMONTH(BZ11,1)</f>
        <v>46387</v>
      </c>
      <c r="CB11" s="160">
        <f t="shared" ref="CB11" si="259">EOMONTH(CA11,1)</f>
        <v>46418</v>
      </c>
      <c r="CC11" s="160">
        <f t="shared" ref="CC11" si="260">EOMONTH(CB11,1)</f>
        <v>46446</v>
      </c>
      <c r="CD11" s="160">
        <f t="shared" ref="CD11" si="261">EOMONTH(CC11,1)</f>
        <v>46477</v>
      </c>
      <c r="CE11" s="160">
        <f t="shared" ref="CE11" si="262">EOMONTH(CD11,1)</f>
        <v>46507</v>
      </c>
      <c r="CF11" s="160">
        <f t="shared" ref="CF11" si="263">EOMONTH(CE11,1)</f>
        <v>46538</v>
      </c>
      <c r="CG11" s="160">
        <f t="shared" ref="CG11" si="264">EOMONTH(CF11,1)</f>
        <v>46568</v>
      </c>
      <c r="CH11" s="160">
        <f t="shared" ref="CH11" si="265">EOMONTH(CG11,1)</f>
        <v>46599</v>
      </c>
      <c r="CI11" s="160">
        <f t="shared" ref="CI11" si="266">EOMONTH(CH11,1)</f>
        <v>46630</v>
      </c>
      <c r="CJ11" s="160">
        <f t="shared" ref="CJ11" si="267">EOMONTH(CI11,1)</f>
        <v>46660</v>
      </c>
      <c r="CK11" s="160">
        <f t="shared" ref="CK11" si="268">EOMONTH(CJ11,1)</f>
        <v>46691</v>
      </c>
      <c r="CL11" s="160">
        <f t="shared" ref="CL11" si="269">EOMONTH(CK11,1)</f>
        <v>46721</v>
      </c>
      <c r="CM11" s="160">
        <f t="shared" ref="CM11" si="270">EOMONTH(CL11,1)</f>
        <v>46752</v>
      </c>
      <c r="CN11" s="160">
        <f t="shared" ref="CN11" si="271">EOMONTH(CM11,1)</f>
        <v>46783</v>
      </c>
      <c r="CO11" s="160">
        <f t="shared" ref="CO11" si="272">EOMONTH(CN11,1)</f>
        <v>46812</v>
      </c>
      <c r="CP11" s="160">
        <f t="shared" ref="CP11" si="273">EOMONTH(CO11,1)</f>
        <v>46843</v>
      </c>
      <c r="CQ11" s="160">
        <f t="shared" ref="CQ11" si="274">EOMONTH(CP11,1)</f>
        <v>46873</v>
      </c>
      <c r="CR11" s="160">
        <f t="shared" ref="CR11" si="275">EOMONTH(CQ11,1)</f>
        <v>46904</v>
      </c>
      <c r="CS11" s="160">
        <f t="shared" ref="CS11" si="276">EOMONTH(CR11,1)</f>
        <v>46934</v>
      </c>
      <c r="CT11" s="160">
        <f t="shared" ref="CT11" si="277">EOMONTH(CS11,1)</f>
        <v>46965</v>
      </c>
      <c r="CU11" s="160">
        <f t="shared" ref="CU11" si="278">EOMONTH(CT11,1)</f>
        <v>46996</v>
      </c>
      <c r="CV11" s="160">
        <f t="shared" ref="CV11" si="279">EOMONTH(CU11,1)</f>
        <v>47026</v>
      </c>
      <c r="CW11" s="160">
        <f t="shared" ref="CW11" si="280">EOMONTH(CV11,1)</f>
        <v>47057</v>
      </c>
      <c r="CX11" s="160">
        <f t="shared" ref="CX11" si="281">EOMONTH(CW11,1)</f>
        <v>47087</v>
      </c>
      <c r="CY11" s="160">
        <f t="shared" ref="CY11" si="282">EOMONTH(CX11,1)</f>
        <v>47118</v>
      </c>
      <c r="CZ11" s="160">
        <f t="shared" ref="CZ11" si="283">EOMONTH(CY11,1)</f>
        <v>47149</v>
      </c>
      <c r="DA11" s="160">
        <f t="shared" ref="DA11" si="284">EOMONTH(CZ11,1)</f>
        <v>47177</v>
      </c>
      <c r="DB11" s="160">
        <f t="shared" ref="DB11" si="285">EOMONTH(DA11,1)</f>
        <v>47208</v>
      </c>
      <c r="DC11" s="160">
        <f t="shared" ref="DC11" si="286">EOMONTH(DB11,1)</f>
        <v>47238</v>
      </c>
      <c r="DD11" s="160">
        <f t="shared" ref="DD11" si="287">EOMONTH(DC11,1)</f>
        <v>47269</v>
      </c>
      <c r="DE11" s="160">
        <f t="shared" ref="DE11" si="288">EOMONTH(DD11,1)</f>
        <v>47299</v>
      </c>
      <c r="DF11" s="160">
        <f t="shared" ref="DF11" si="289">EOMONTH(DE11,1)</f>
        <v>47330</v>
      </c>
      <c r="DG11" s="160">
        <f t="shared" ref="DG11" si="290">EOMONTH(DF11,1)</f>
        <v>47361</v>
      </c>
      <c r="DH11" s="160">
        <f t="shared" ref="DH11" si="291">EOMONTH(DG11,1)</f>
        <v>47391</v>
      </c>
      <c r="DI11" s="160">
        <f t="shared" ref="DI11" si="292">EOMONTH(DH11,1)</f>
        <v>47422</v>
      </c>
      <c r="DJ11" s="160">
        <f t="shared" ref="DJ11" si="293">EOMONTH(DI11,1)</f>
        <v>47452</v>
      </c>
      <c r="DK11" s="160">
        <f t="shared" ref="DK11" si="294">EOMONTH(DJ11,1)</f>
        <v>47483</v>
      </c>
      <c r="DL11" s="160">
        <f t="shared" ref="DL11" si="295">EOMONTH(DK11,1)</f>
        <v>47514</v>
      </c>
      <c r="DM11" s="160">
        <f t="shared" ref="DM11" si="296">EOMONTH(DL11,1)</f>
        <v>47542</v>
      </c>
      <c r="DN11" s="160">
        <f t="shared" ref="DN11" si="297">EOMONTH(DM11,1)</f>
        <v>47573</v>
      </c>
      <c r="DO11" s="160">
        <f t="shared" ref="DO11" si="298">EOMONTH(DN11,1)</f>
        <v>47603</v>
      </c>
      <c r="DP11" s="160">
        <f t="shared" ref="DP11" si="299">EOMONTH(DO11,1)</f>
        <v>47634</v>
      </c>
      <c r="DQ11" s="160">
        <f t="shared" ref="DQ11" si="300">EOMONTH(DP11,1)</f>
        <v>47664</v>
      </c>
      <c r="DR11" s="160">
        <f t="shared" ref="DR11" si="301">EOMONTH(DQ11,1)</f>
        <v>47695</v>
      </c>
      <c r="DS11" s="160">
        <f t="shared" ref="DS11" si="302">EOMONTH(DR11,1)</f>
        <v>47726</v>
      </c>
      <c r="DT11" s="160">
        <f t="shared" ref="DT11" si="303">EOMONTH(DS11,1)</f>
        <v>47756</v>
      </c>
      <c r="DU11" s="160">
        <f t="shared" ref="DU11" si="304">EOMONTH(DT11,1)</f>
        <v>47787</v>
      </c>
      <c r="DV11" s="160">
        <f t="shared" ref="DV11" si="305">EOMONTH(DU11,1)</f>
        <v>47817</v>
      </c>
      <c r="DW11" s="160">
        <f t="shared" ref="DW11" si="306">EOMONTH(DV11,1)</f>
        <v>47848</v>
      </c>
      <c r="DX11" s="160">
        <f t="shared" ref="DX11" si="307">EOMONTH(DW11,1)</f>
        <v>47879</v>
      </c>
      <c r="DY11" s="160">
        <f t="shared" ref="DY11" si="308">EOMONTH(DX11,1)</f>
        <v>47907</v>
      </c>
      <c r="DZ11" s="160">
        <f t="shared" ref="DZ11" si="309">EOMONTH(DY11,1)</f>
        <v>47938</v>
      </c>
      <c r="EA11" s="160">
        <f t="shared" ref="EA11" si="310">EOMONTH(DZ11,1)</f>
        <v>47968</v>
      </c>
      <c r="EB11" s="160">
        <f t="shared" ref="EB11" si="311">EOMONTH(EA11,1)</f>
        <v>47999</v>
      </c>
      <c r="EC11" s="160">
        <f t="shared" ref="EC11" si="312">EOMONTH(EB11,1)</f>
        <v>48029</v>
      </c>
      <c r="ED11" s="160">
        <f t="shared" ref="ED11" si="313">EOMONTH(EC11,1)</f>
        <v>48060</v>
      </c>
      <c r="EE11" s="160">
        <f t="shared" ref="EE11" si="314">EOMONTH(ED11,1)</f>
        <v>48091</v>
      </c>
      <c r="EF11" s="160">
        <f t="shared" ref="EF11" si="315">EOMONTH(EE11,1)</f>
        <v>48121</v>
      </c>
      <c r="EG11" s="160">
        <f t="shared" ref="EG11" si="316">EOMONTH(EF11,1)</f>
        <v>48152</v>
      </c>
      <c r="EH11" s="160">
        <f t="shared" ref="EH11" si="317">EOMONTH(EG11,1)</f>
        <v>48182</v>
      </c>
      <c r="EI11" s="160">
        <f t="shared" ref="EI11" si="318">EOMONTH(EH11,1)</f>
        <v>48213</v>
      </c>
      <c r="EJ11" s="160">
        <f t="shared" ref="EJ11" si="319">EOMONTH(EI11,1)</f>
        <v>48244</v>
      </c>
      <c r="EK11" s="160">
        <f t="shared" ref="EK11" si="320">EOMONTH(EJ11,1)</f>
        <v>48273</v>
      </c>
      <c r="EL11" s="160">
        <f t="shared" ref="EL11" si="321">EOMONTH(EK11,1)</f>
        <v>48304</v>
      </c>
      <c r="EM11" s="160">
        <f t="shared" ref="EM11" si="322">EOMONTH(EL11,1)</f>
        <v>48334</v>
      </c>
      <c r="EN11" s="160">
        <f t="shared" ref="EN11" si="323">EOMONTH(EM11,1)</f>
        <v>48365</v>
      </c>
      <c r="EO11" s="160">
        <f t="shared" ref="EO11" si="324">EOMONTH(EN11,1)</f>
        <v>48395</v>
      </c>
      <c r="EP11" s="160">
        <f t="shared" ref="EP11" si="325">EOMONTH(EO11,1)</f>
        <v>48426</v>
      </c>
      <c r="EQ11" s="160">
        <f t="shared" ref="EQ11" si="326">EOMONTH(EP11,1)</f>
        <v>48457</v>
      </c>
      <c r="ER11" s="160">
        <f t="shared" ref="ER11" si="327">EOMONTH(EQ11,1)</f>
        <v>48487</v>
      </c>
      <c r="ES11" s="160">
        <f t="shared" ref="ES11" si="328">EOMONTH(ER11,1)</f>
        <v>48518</v>
      </c>
      <c r="ET11" s="160">
        <f t="shared" ref="ET11" si="329">EOMONTH(ES11,1)</f>
        <v>48548</v>
      </c>
      <c r="EU11" s="160">
        <f t="shared" ref="EU11" si="330">EOMONTH(ET11,1)</f>
        <v>48579</v>
      </c>
      <c r="EV11" s="160">
        <f t="shared" ref="EV11" si="331">EOMONTH(EU11,1)</f>
        <v>48610</v>
      </c>
      <c r="EW11" s="160">
        <f t="shared" ref="EW11" si="332">EOMONTH(EV11,1)</f>
        <v>48638</v>
      </c>
      <c r="EX11" s="160">
        <f t="shared" ref="EX11" si="333">EOMONTH(EW11,1)</f>
        <v>48669</v>
      </c>
      <c r="EY11" s="160">
        <f t="shared" ref="EY11" si="334">EOMONTH(EX11,1)</f>
        <v>48699</v>
      </c>
      <c r="EZ11" s="160">
        <f t="shared" ref="EZ11" si="335">EOMONTH(EY11,1)</f>
        <v>48730</v>
      </c>
      <c r="FA11" s="160">
        <f t="shared" ref="FA11" si="336">EOMONTH(EZ11,1)</f>
        <v>48760</v>
      </c>
      <c r="FB11" s="160">
        <f t="shared" ref="FB11" si="337">EOMONTH(FA11,1)</f>
        <v>48791</v>
      </c>
      <c r="FC11" s="160">
        <f t="shared" ref="FC11" si="338">EOMONTH(FB11,1)</f>
        <v>48822</v>
      </c>
      <c r="FD11" s="160">
        <f t="shared" ref="FD11" si="339">EOMONTH(FC11,1)</f>
        <v>48852</v>
      </c>
      <c r="FE11" s="160">
        <f t="shared" ref="FE11" si="340">EOMONTH(FD11,1)</f>
        <v>48883</v>
      </c>
      <c r="FF11" s="160">
        <f t="shared" ref="FF11" si="341">EOMONTH(FE11,1)</f>
        <v>48913</v>
      </c>
      <c r="FG11" s="160">
        <f t="shared" ref="FG11" si="342">EOMONTH(FF11,1)</f>
        <v>48944</v>
      </c>
      <c r="FH11" s="160">
        <f t="shared" ref="FH11" si="343">EOMONTH(FG11,1)</f>
        <v>48975</v>
      </c>
      <c r="FI11" s="160">
        <f t="shared" ref="FI11" si="344">EOMONTH(FH11,1)</f>
        <v>49003</v>
      </c>
      <c r="FJ11" s="160">
        <f t="shared" ref="FJ11" si="345">EOMONTH(FI11,1)</f>
        <v>49034</v>
      </c>
      <c r="FK11" s="160">
        <f t="shared" ref="FK11" si="346">EOMONTH(FJ11,1)</f>
        <v>49064</v>
      </c>
      <c r="FL11" s="160">
        <f t="shared" ref="FL11" si="347">EOMONTH(FK11,1)</f>
        <v>49095</v>
      </c>
      <c r="FM11" s="160">
        <f t="shared" ref="FM11" si="348">EOMONTH(FL11,1)</f>
        <v>49125</v>
      </c>
      <c r="FN11" s="160">
        <f t="shared" ref="FN11" si="349">EOMONTH(FM11,1)</f>
        <v>49156</v>
      </c>
      <c r="FO11" s="160">
        <f t="shared" ref="FO11" si="350">EOMONTH(FN11,1)</f>
        <v>49187</v>
      </c>
      <c r="FP11" s="160">
        <f t="shared" ref="FP11" si="351">EOMONTH(FO11,1)</f>
        <v>49217</v>
      </c>
      <c r="FQ11" s="160">
        <f t="shared" ref="FQ11" si="352">EOMONTH(FP11,1)</f>
        <v>49248</v>
      </c>
      <c r="FR11" s="160">
        <f t="shared" ref="FR11" si="353">EOMONTH(FQ11,1)</f>
        <v>49278</v>
      </c>
      <c r="FS11" s="160">
        <f t="shared" ref="FS11" si="354">EOMONTH(FR11,1)</f>
        <v>49309</v>
      </c>
      <c r="FT11" s="160">
        <f t="shared" ref="FT11" si="355">EOMONTH(FS11,1)</f>
        <v>49340</v>
      </c>
      <c r="FU11" s="160">
        <f t="shared" ref="FU11" si="356">EOMONTH(FT11,1)</f>
        <v>49368</v>
      </c>
      <c r="FV11" s="160">
        <f t="shared" ref="FV11" si="357">EOMONTH(FU11,1)</f>
        <v>49399</v>
      </c>
      <c r="FW11" s="160">
        <f t="shared" ref="FW11" si="358">EOMONTH(FV11,1)</f>
        <v>49429</v>
      </c>
      <c r="FX11" s="160">
        <f t="shared" ref="FX11" si="359">EOMONTH(FW11,1)</f>
        <v>49460</v>
      </c>
      <c r="FY11" s="160">
        <f t="shared" ref="FY11" si="360">EOMONTH(FX11,1)</f>
        <v>49490</v>
      </c>
      <c r="FZ11" s="160">
        <f t="shared" ref="FZ11" si="361">EOMONTH(FY11,1)</f>
        <v>49521</v>
      </c>
      <c r="GA11" s="160">
        <f t="shared" ref="GA11" si="362">EOMONTH(FZ11,1)</f>
        <v>49552</v>
      </c>
      <c r="GB11" s="160">
        <f t="shared" ref="GB11" si="363">EOMONTH(GA11,1)</f>
        <v>49582</v>
      </c>
      <c r="GC11" s="160">
        <f t="shared" ref="GC11" si="364">EOMONTH(GB11,1)</f>
        <v>49613</v>
      </c>
      <c r="GD11" s="160">
        <f t="shared" ref="GD11" si="365">EOMONTH(GC11,1)</f>
        <v>49643</v>
      </c>
      <c r="GE11" s="160">
        <f t="shared" ref="GE11" si="366">EOMONTH(GD11,1)</f>
        <v>49674</v>
      </c>
      <c r="GH11" s="35">
        <v>44500</v>
      </c>
      <c r="GI11" s="408">
        <v>0</v>
      </c>
      <c r="GJ11" s="408">
        <v>85</v>
      </c>
      <c r="GK11" s="408">
        <v>3772.3086750631574</v>
      </c>
    </row>
    <row r="12" spans="1:193" x14ac:dyDescent="0.3">
      <c r="A12" s="67" t="s">
        <v>367</v>
      </c>
      <c r="B12" s="148">
        <v>15</v>
      </c>
      <c r="F12" t="str">
        <f t="shared" ref="F12:F25" si="367">A12</f>
        <v>Entertainment</v>
      </c>
      <c r="H12" s="183">
        <f>SUMIFS(SpendData[Debit],SpendData[Date],"&gt;"&amp;G$11,SpendData[Date],"&lt;="&amp;H$11,SpendData[Category],$F12)</f>
        <v>0</v>
      </c>
      <c r="I12" s="148">
        <f>SUMIFS(SpendData[Debit],SpendData[Date],"&gt;"&amp;H$11,SpendData[Date],"&lt;="&amp;I$11,SpendData[Category],$F12)</f>
        <v>0</v>
      </c>
      <c r="J12" s="148">
        <f>SUMIFS(SpendData[Debit],SpendData[Date],"&gt;"&amp;I$11,SpendData[Date],"&lt;="&amp;J$11,SpendData[Category],$F12)</f>
        <v>0</v>
      </c>
      <c r="K12" s="148">
        <f>SUMIFS(SpendData[Debit],SpendData[Date],"&gt;"&amp;J$11,SpendData[Date],"&lt;="&amp;K$11,SpendData[Category],$F12)</f>
        <v>0</v>
      </c>
      <c r="L12" s="148">
        <f>SUMIFS(SpendData[Debit],SpendData[Date],"&gt;"&amp;K$11,SpendData[Date],"&lt;="&amp;L$11,SpendData[Category],$F12)</f>
        <v>0</v>
      </c>
      <c r="M12" s="148">
        <f>SUMIFS(SpendData[Debit],SpendData[Date],"&gt;"&amp;L$11,SpendData[Date],"&lt;="&amp;M$11,SpendData[Category],$F12)</f>
        <v>0</v>
      </c>
      <c r="N12" s="148">
        <f>SUMIFS(SpendData[Debit],SpendData[Date],"&gt;"&amp;M$11,SpendData[Date],"&lt;="&amp;N$11,SpendData[Category],$F12)</f>
        <v>0</v>
      </c>
      <c r="O12" s="148">
        <f>SUMIFS(SpendData[Debit],SpendData[Date],"&gt;"&amp;N$11,SpendData[Date],"&lt;="&amp;O$11,SpendData[Category],$F12)</f>
        <v>0</v>
      </c>
      <c r="P12" s="148">
        <f>SUMIFS(SpendData[Debit],SpendData[Date],"&gt;"&amp;O$11,SpendData[Date],"&lt;="&amp;P$11,SpendData[Category],$F12)</f>
        <v>0</v>
      </c>
      <c r="Q12" s="148">
        <f>SUMIFS(SpendData[Debit],SpendData[Date],"&gt;"&amp;P$11,SpendData[Date],"&lt;="&amp;Q$11,SpendData[Category],$F12)</f>
        <v>0</v>
      </c>
      <c r="R12" s="148">
        <f>SUMIFS(SpendData[Debit],SpendData[Date],"&gt;"&amp;Q$11,SpendData[Date],"&lt;="&amp;R$11,SpendData[Category],$F12)</f>
        <v>0</v>
      </c>
      <c r="S12" s="148">
        <f>SUMIFS(SpendData[Debit],SpendData[Date],"&gt;"&amp;R$11,SpendData[Date],"&lt;="&amp;S$11,SpendData[Category],$F12)</f>
        <v>0</v>
      </c>
      <c r="T12" s="148">
        <f>SUMIFS(SpendData[Debit],SpendData[Date],"&gt;"&amp;S$11,SpendData[Date],"&lt;="&amp;T$11,SpendData[Category],$F12)</f>
        <v>0</v>
      </c>
      <c r="U12" s="148">
        <f>SUMIFS(SpendData[Debit],SpendData[Date],"&gt;"&amp;T$11,SpendData[Date],"&lt;="&amp;U$11,SpendData[Category],$F12)</f>
        <v>0</v>
      </c>
      <c r="V12" s="148">
        <f>SUMIFS(SpendData[Debit],SpendData[Date],"&gt;"&amp;U$11,SpendData[Date],"&lt;="&amp;V$11,SpendData[Category],$F12)</f>
        <v>0</v>
      </c>
      <c r="W12" s="148">
        <f>SUMIFS(SpendData[Debit],SpendData[Date],"&gt;"&amp;V$11,SpendData[Date],"&lt;="&amp;W$11,SpendData[Category],$F12)</f>
        <v>0</v>
      </c>
      <c r="X12" s="148">
        <f>SUMIFS(SpendData[Debit],SpendData[Date],"&gt;"&amp;W$11,SpendData[Date],"&lt;="&amp;X$11,SpendData[Category],$F12)</f>
        <v>0</v>
      </c>
      <c r="Y12" s="148">
        <f>SUMIFS(SpendData[Debit],SpendData[Date],"&gt;"&amp;X$11,SpendData[Date],"&lt;="&amp;Y$11,SpendData[Category],$F12)</f>
        <v>0</v>
      </c>
      <c r="Z12" s="148">
        <f>SUMIFS(SpendData[Debit],SpendData[Date],"&gt;"&amp;Y$11,SpendData[Date],"&lt;="&amp;Z$11,SpendData[Category],$F12)</f>
        <v>0</v>
      </c>
      <c r="AA12" s="148">
        <f>SUMIFS(SpendData[Debit],SpendData[Date],"&gt;"&amp;Z$11,SpendData[Date],"&lt;="&amp;AA$11,SpendData[Category],$F12)</f>
        <v>0</v>
      </c>
      <c r="AB12" s="148">
        <f>SUMIFS(SpendData[Debit],SpendData[Date],"&gt;"&amp;AA$11,SpendData[Date],"&lt;="&amp;AB$11,SpendData[Category],$F12)</f>
        <v>0</v>
      </c>
      <c r="AC12" s="148">
        <f>SUMIFS(SpendData[Debit],SpendData[Date],"&gt;"&amp;AB$11,SpendData[Date],"&lt;="&amp;AC$11,SpendData[Category],$F12)</f>
        <v>0</v>
      </c>
      <c r="AD12" s="148">
        <f>SUMIFS(SpendData[Debit],SpendData[Date],"&gt;"&amp;AC$11,SpendData[Date],"&lt;="&amp;AD$11,SpendData[Category],$F12)</f>
        <v>0</v>
      </c>
      <c r="AE12" s="148">
        <f>SUMIFS(SpendData[Debit],SpendData[Date],"&gt;"&amp;AD$11,SpendData[Date],"&lt;="&amp;AE$11,SpendData[Category],$F12)</f>
        <v>0</v>
      </c>
      <c r="AF12" s="148">
        <f>SUMIFS(SpendData[Debit],SpendData[Date],"&gt;"&amp;AE$11,SpendData[Date],"&lt;="&amp;AF$11,SpendData[Category],$F12)</f>
        <v>0</v>
      </c>
      <c r="AG12" s="148">
        <f>SUMIFS(SpendData[Debit],SpendData[Date],"&gt;"&amp;AF$11,SpendData[Date],"&lt;="&amp;AG$11,SpendData[Category],$F12)</f>
        <v>0</v>
      </c>
      <c r="AH12" s="148">
        <f>SUMIFS(SpendData[Debit],SpendData[Date],"&gt;"&amp;AG$11,SpendData[Date],"&lt;="&amp;AH$11,SpendData[Category],$F12)</f>
        <v>0</v>
      </c>
      <c r="AI12" s="148">
        <f>SUMIFS(SpendData[Debit],SpendData[Date],"&gt;"&amp;AH$11,SpendData[Date],"&lt;="&amp;AI$11,SpendData[Category],$F12)</f>
        <v>0</v>
      </c>
      <c r="AJ12" s="148">
        <f>SUMIFS(SpendData[Debit],SpendData[Date],"&gt;"&amp;AI$11,SpendData[Date],"&lt;="&amp;AJ$11,SpendData[Category],$F12)</f>
        <v>0</v>
      </c>
      <c r="AK12" s="148">
        <f>SUMIFS(SpendData[Debit],SpendData[Date],"&gt;"&amp;AJ$11,SpendData[Date],"&lt;="&amp;AK$11,SpendData[Category],$F12)</f>
        <v>0</v>
      </c>
      <c r="AL12" s="148">
        <f>SUMIFS(SpendData[Debit],SpendData[Date],"&gt;"&amp;AK$11,SpendData[Date],"&lt;="&amp;AL$11,SpendData[Category],$F12)</f>
        <v>0</v>
      </c>
      <c r="AM12" s="148">
        <f>SUMIFS(SpendData[Debit],SpendData[Date],"&gt;"&amp;AL$11,SpendData[Date],"&lt;="&amp;AM$11,SpendData[Category],$F12)</f>
        <v>0</v>
      </c>
      <c r="AN12" s="148">
        <f>SUMIFS(SpendData[Debit],SpendData[Date],"&gt;"&amp;AM$11,SpendData[Date],"&lt;="&amp;AN$11,SpendData[Category],$F12)</f>
        <v>0</v>
      </c>
      <c r="AO12" s="148">
        <f>SUMIFS(SpendData[Debit],SpendData[Date],"&gt;"&amp;AN$11,SpendData[Date],"&lt;="&amp;AO$11,SpendData[Category],$F12)</f>
        <v>15</v>
      </c>
      <c r="AP12" s="148">
        <f>SUMIFS(SpendData[Debit],SpendData[Date],"&gt;"&amp;AO$11,SpendData[Date],"&lt;="&amp;AP$11,SpendData[Category],$F12)</f>
        <v>0</v>
      </c>
      <c r="AQ12" s="148">
        <f>SUMIFS(SpendData[Debit],SpendData[Date],"&gt;"&amp;AP$11,SpendData[Date],"&lt;="&amp;AQ$11,SpendData[Category],$F12)</f>
        <v>0</v>
      </c>
      <c r="AR12" s="148">
        <f>SUMIFS(SpendData[Debit],SpendData[Date],"&gt;"&amp;AQ$11,SpendData[Date],"&lt;="&amp;AR$11,SpendData[Category],$F12)</f>
        <v>0</v>
      </c>
      <c r="AS12" s="148">
        <f>SUMIFS(SpendData[Debit],SpendData[Date],"&gt;"&amp;AR$11,SpendData[Date],"&lt;="&amp;AS$11,SpendData[Category],$F12)</f>
        <v>0</v>
      </c>
      <c r="AT12" s="148">
        <f>SUMIFS(SpendData[Debit],SpendData[Date],"&gt;"&amp;AS$11,SpendData[Date],"&lt;="&amp;AT$11,SpendData[Category],$F12)</f>
        <v>0</v>
      </c>
      <c r="AU12" s="148">
        <f>SUMIFS(SpendData[Debit],SpendData[Date],"&gt;"&amp;AT$11,SpendData[Date],"&lt;="&amp;AU$11,SpendData[Category],$F12)</f>
        <v>0</v>
      </c>
      <c r="AV12" s="148">
        <f>SUMIFS(SpendData[Debit],SpendData[Date],"&gt;"&amp;AU$11,SpendData[Date],"&lt;="&amp;AV$11,SpendData[Category],$F12)</f>
        <v>0</v>
      </c>
      <c r="AW12" s="148">
        <f>SUMIFS(SpendData[Debit],SpendData[Date],"&gt;"&amp;AV$11,SpendData[Date],"&lt;="&amp;AW$11,SpendData[Category],$F12)</f>
        <v>0</v>
      </c>
      <c r="AX12" s="148">
        <f>SUMIFS(SpendData[Debit],SpendData[Date],"&gt;"&amp;AW$11,SpendData[Date],"&lt;="&amp;AX$11,SpendData[Category],$F12)</f>
        <v>0</v>
      </c>
      <c r="AY12" s="148">
        <f>SUMIFS(SpendData[Debit],SpendData[Date],"&gt;"&amp;AX$11,SpendData[Date],"&lt;="&amp;AY$11,SpendData[Category],$F12)</f>
        <v>0</v>
      </c>
      <c r="AZ12" s="148">
        <f>SUMIFS(SpendData[Debit],SpendData[Date],"&gt;"&amp;AY$11,SpendData[Date],"&lt;="&amp;AZ$11,SpendData[Category],$F12)</f>
        <v>0</v>
      </c>
      <c r="BA12" s="148">
        <f>SUMIFS(SpendData[Debit],SpendData[Date],"&gt;"&amp;AZ$11,SpendData[Date],"&lt;="&amp;BA$11,SpendData[Category],$F12)</f>
        <v>0</v>
      </c>
      <c r="BB12" s="148">
        <f>SUMIFS(SpendData[Debit],SpendData[Date],"&gt;"&amp;BA$11,SpendData[Date],"&lt;="&amp;BB$11,SpendData[Category],$F12)</f>
        <v>0</v>
      </c>
      <c r="BC12" s="148">
        <f>SUMIFS(SpendData[Debit],SpendData[Date],"&gt;"&amp;BB$11,SpendData[Date],"&lt;="&amp;BC$11,SpendData[Category],$F12)</f>
        <v>0</v>
      </c>
      <c r="BD12" s="148">
        <f>SUMIFS(SpendData[Debit],SpendData[Date],"&gt;"&amp;BC$11,SpendData[Date],"&lt;="&amp;BD$11,SpendData[Category],$F12)</f>
        <v>0</v>
      </c>
      <c r="BE12" s="148">
        <f>SUMIFS(SpendData[Debit],SpendData[Date],"&gt;"&amp;BD$11,SpendData[Date],"&lt;="&amp;BE$11,SpendData[Category],$F12)</f>
        <v>0</v>
      </c>
      <c r="BF12" s="148">
        <f>SUMIFS(SpendData[Debit],SpendData[Date],"&gt;"&amp;BE$11,SpendData[Date],"&lt;="&amp;BF$11,SpendData[Category],$F12)</f>
        <v>0</v>
      </c>
      <c r="BG12" s="148">
        <f>SUMIFS(SpendData[Debit],SpendData[Date],"&gt;"&amp;BF$11,SpendData[Date],"&lt;="&amp;BG$11,SpendData[Category],$F12)</f>
        <v>0</v>
      </c>
      <c r="BH12" s="148">
        <f>SUMIFS(SpendData[Debit],SpendData[Date],"&gt;"&amp;BG$11,SpendData[Date],"&lt;="&amp;BH$11,SpendData[Category],$F12)</f>
        <v>0</v>
      </c>
      <c r="BI12" s="148">
        <f>SUMIFS(SpendData[Debit],SpendData[Date],"&gt;"&amp;BH$11,SpendData[Date],"&lt;="&amp;BI$11,SpendData[Category],$F12)</f>
        <v>0</v>
      </c>
      <c r="BJ12" s="148">
        <f>SUMIFS(SpendData[Debit],SpendData[Date],"&gt;"&amp;BI$11,SpendData[Date],"&lt;="&amp;BJ$11,SpendData[Category],$F12)</f>
        <v>0</v>
      </c>
      <c r="BK12" s="148">
        <f>SUMIFS(SpendData[Debit],SpendData[Date],"&gt;"&amp;BJ$11,SpendData[Date],"&lt;="&amp;BK$11,SpendData[Category],$F12)</f>
        <v>0</v>
      </c>
      <c r="BL12" s="148">
        <f>SUMIFS(SpendData[Debit],SpendData[Date],"&gt;"&amp;BK$11,SpendData[Date],"&lt;="&amp;BL$11,SpendData[Category],$F12)</f>
        <v>0</v>
      </c>
      <c r="BM12" s="148">
        <f>SUMIFS(SpendData[Debit],SpendData[Date],"&gt;"&amp;BL$11,SpendData[Date],"&lt;="&amp;BM$11,SpendData[Category],$F12)</f>
        <v>0</v>
      </c>
      <c r="BN12" s="148">
        <f>SUMIFS(SpendData[Debit],SpendData[Date],"&gt;"&amp;BM$11,SpendData[Date],"&lt;="&amp;BN$11,SpendData[Category],$F12)</f>
        <v>0</v>
      </c>
      <c r="BO12" s="148">
        <f>SUMIFS(SpendData[Debit],SpendData[Date],"&gt;"&amp;BN$11,SpendData[Date],"&lt;="&amp;BO$11,SpendData[Category],$F12)</f>
        <v>0</v>
      </c>
      <c r="BP12" s="148">
        <f>SUMIFS(SpendData[Debit],SpendData[Date],"&gt;"&amp;BO$11,SpendData[Date],"&lt;="&amp;BP$11,SpendData[Category],$F12)</f>
        <v>0</v>
      </c>
      <c r="BQ12" s="148">
        <f>SUMIFS(SpendData[Debit],SpendData[Date],"&gt;"&amp;BP$11,SpendData[Date],"&lt;="&amp;BQ$11,SpendData[Category],$F12)</f>
        <v>0</v>
      </c>
      <c r="BR12" s="148">
        <f>SUMIFS(SpendData[Debit],SpendData[Date],"&gt;"&amp;BQ$11,SpendData[Date],"&lt;="&amp;BR$11,SpendData[Category],$F12)</f>
        <v>0</v>
      </c>
      <c r="BS12" s="148">
        <f>SUMIFS(SpendData[Debit],SpendData[Date],"&gt;"&amp;BR$11,SpendData[Date],"&lt;="&amp;BS$11,SpendData[Category],$F12)</f>
        <v>0</v>
      </c>
      <c r="BT12" s="148">
        <f>SUMIFS(SpendData[Debit],SpendData[Date],"&gt;"&amp;BS$11,SpendData[Date],"&lt;="&amp;BT$11,SpendData[Category],$F12)</f>
        <v>0</v>
      </c>
      <c r="BU12" s="148">
        <f>SUMIFS(SpendData[Debit],SpendData[Date],"&gt;"&amp;BT$11,SpendData[Date],"&lt;="&amp;BU$11,SpendData[Category],$F12)</f>
        <v>0</v>
      </c>
      <c r="BV12" s="148">
        <f>SUMIFS(SpendData[Debit],SpendData[Date],"&gt;"&amp;BU$11,SpendData[Date],"&lt;="&amp;BV$11,SpendData[Category],$F12)</f>
        <v>0</v>
      </c>
      <c r="BW12" s="148">
        <f>SUMIFS(SpendData[Debit],SpendData[Date],"&gt;"&amp;BV$11,SpendData[Date],"&lt;="&amp;BW$11,SpendData[Category],$F12)</f>
        <v>0</v>
      </c>
      <c r="BX12" s="148">
        <f>SUMIFS(SpendData[Debit],SpendData[Date],"&gt;"&amp;BW$11,SpendData[Date],"&lt;="&amp;BX$11,SpendData[Category],$F12)</f>
        <v>0</v>
      </c>
      <c r="BY12" s="148">
        <f>SUMIFS(SpendData[Debit],SpendData[Date],"&gt;"&amp;BX$11,SpendData[Date],"&lt;="&amp;BY$11,SpendData[Category],$F12)</f>
        <v>0</v>
      </c>
      <c r="BZ12" s="148">
        <f>SUMIFS(SpendData[Debit],SpendData[Date],"&gt;"&amp;BY$11,SpendData[Date],"&lt;="&amp;BZ$11,SpendData[Category],$F12)</f>
        <v>0</v>
      </c>
      <c r="CA12" s="148">
        <f>SUMIFS(SpendData[Debit],SpendData[Date],"&gt;"&amp;BZ$11,SpendData[Date],"&lt;="&amp;CA$11,SpendData[Category],$F12)</f>
        <v>0</v>
      </c>
      <c r="CB12" s="148">
        <f>SUMIFS(SpendData[Debit],SpendData[Date],"&gt;"&amp;CA$11,SpendData[Date],"&lt;="&amp;CB$11,SpendData[Category],$F12)</f>
        <v>0</v>
      </c>
      <c r="CC12" s="148">
        <f>SUMIFS(SpendData[Debit],SpendData[Date],"&gt;"&amp;CB$11,SpendData[Date],"&lt;="&amp;CC$11,SpendData[Category],$F12)</f>
        <v>0</v>
      </c>
      <c r="CD12" s="148">
        <f>SUMIFS(SpendData[Debit],SpendData[Date],"&gt;"&amp;CC$11,SpendData[Date],"&lt;="&amp;CD$11,SpendData[Category],$F12)</f>
        <v>0</v>
      </c>
      <c r="CE12" s="148">
        <f>SUMIFS(SpendData[Debit],SpendData[Date],"&gt;"&amp;CD$11,SpendData[Date],"&lt;="&amp;CE$11,SpendData[Category],$F12)</f>
        <v>0</v>
      </c>
      <c r="CF12" s="148">
        <f>SUMIFS(SpendData[Debit],SpendData[Date],"&gt;"&amp;CE$11,SpendData[Date],"&lt;="&amp;CF$11,SpendData[Category],$F12)</f>
        <v>0</v>
      </c>
      <c r="CG12" s="148">
        <f>SUMIFS(SpendData[Debit],SpendData[Date],"&gt;"&amp;CF$11,SpendData[Date],"&lt;="&amp;CG$11,SpendData[Category],$F12)</f>
        <v>0</v>
      </c>
      <c r="CH12" s="148">
        <f>SUMIFS(SpendData[Debit],SpendData[Date],"&gt;"&amp;CG$11,SpendData[Date],"&lt;="&amp;CH$11,SpendData[Category],$F12)</f>
        <v>0</v>
      </c>
      <c r="CI12" s="148">
        <f>SUMIFS(SpendData[Debit],SpendData[Date],"&gt;"&amp;CH$11,SpendData[Date],"&lt;="&amp;CI$11,SpendData[Category],$F12)</f>
        <v>0</v>
      </c>
      <c r="CJ12" s="148">
        <f>SUMIFS(SpendData[Debit],SpendData[Date],"&gt;"&amp;CI$11,SpendData[Date],"&lt;="&amp;CJ$11,SpendData[Category],$F12)</f>
        <v>0</v>
      </c>
      <c r="CK12" s="148">
        <f>SUMIFS(SpendData[Debit],SpendData[Date],"&gt;"&amp;CJ$11,SpendData[Date],"&lt;="&amp;CK$11,SpendData[Category],$F12)</f>
        <v>0</v>
      </c>
      <c r="CL12" s="148">
        <f>SUMIFS(SpendData[Debit],SpendData[Date],"&gt;"&amp;CK$11,SpendData[Date],"&lt;="&amp;CL$11,SpendData[Category],$F12)</f>
        <v>0</v>
      </c>
      <c r="CM12" s="148">
        <f>SUMIFS(SpendData[Debit],SpendData[Date],"&gt;"&amp;CL$11,SpendData[Date],"&lt;="&amp;CM$11,SpendData[Category],$F12)</f>
        <v>0</v>
      </c>
      <c r="CN12" s="148">
        <f>SUMIFS(SpendData[Debit],SpendData[Date],"&gt;"&amp;CM$11,SpendData[Date],"&lt;="&amp;CN$11,SpendData[Category],$F12)</f>
        <v>0</v>
      </c>
      <c r="CO12" s="148">
        <f>SUMIFS(SpendData[Debit],SpendData[Date],"&gt;"&amp;CN$11,SpendData[Date],"&lt;="&amp;CO$11,SpendData[Category],$F12)</f>
        <v>0</v>
      </c>
      <c r="CP12" s="148">
        <f>SUMIFS(SpendData[Debit],SpendData[Date],"&gt;"&amp;CO$11,SpendData[Date],"&lt;="&amp;CP$11,SpendData[Category],$F12)</f>
        <v>0</v>
      </c>
      <c r="CQ12" s="148">
        <f>SUMIFS(SpendData[Debit],SpendData[Date],"&gt;"&amp;CP$11,SpendData[Date],"&lt;="&amp;CQ$11,SpendData[Category],$F12)</f>
        <v>0</v>
      </c>
      <c r="CR12" s="148">
        <f>SUMIFS(SpendData[Debit],SpendData[Date],"&gt;"&amp;CQ$11,SpendData[Date],"&lt;="&amp;CR$11,SpendData[Category],$F12)</f>
        <v>0</v>
      </c>
      <c r="CS12" s="148">
        <f>SUMIFS(SpendData[Debit],SpendData[Date],"&gt;"&amp;CR$11,SpendData[Date],"&lt;="&amp;CS$11,SpendData[Category],$F12)</f>
        <v>0</v>
      </c>
      <c r="CT12" s="148">
        <f>SUMIFS(SpendData[Debit],SpendData[Date],"&gt;"&amp;CS$11,SpendData[Date],"&lt;="&amp;CT$11,SpendData[Category],$F12)</f>
        <v>0</v>
      </c>
      <c r="CU12" s="148">
        <f>SUMIFS(SpendData[Debit],SpendData[Date],"&gt;"&amp;CT$11,SpendData[Date],"&lt;="&amp;CU$11,SpendData[Category],$F12)</f>
        <v>0</v>
      </c>
      <c r="CV12" s="148">
        <f>SUMIFS(SpendData[Debit],SpendData[Date],"&gt;"&amp;CU$11,SpendData[Date],"&lt;="&amp;CV$11,SpendData[Category],$F12)</f>
        <v>0</v>
      </c>
      <c r="CW12" s="148">
        <f>SUMIFS(SpendData[Debit],SpendData[Date],"&gt;"&amp;CV$11,SpendData[Date],"&lt;="&amp;CW$11,SpendData[Category],$F12)</f>
        <v>0</v>
      </c>
      <c r="CX12" s="148">
        <f>SUMIFS(SpendData[Debit],SpendData[Date],"&gt;"&amp;CW$11,SpendData[Date],"&lt;="&amp;CX$11,SpendData[Category],$F12)</f>
        <v>0</v>
      </c>
      <c r="CY12" s="148">
        <f>SUMIFS(SpendData[Debit],SpendData[Date],"&gt;"&amp;CX$11,SpendData[Date],"&lt;="&amp;CY$11,SpendData[Category],$F12)</f>
        <v>0</v>
      </c>
      <c r="CZ12" s="148">
        <f>SUMIFS(SpendData[Debit],SpendData[Date],"&gt;"&amp;CY$11,SpendData[Date],"&lt;="&amp;CZ$11,SpendData[Category],$F12)</f>
        <v>0</v>
      </c>
      <c r="DA12" s="148">
        <f>SUMIFS(SpendData[Debit],SpendData[Date],"&gt;"&amp;CZ$11,SpendData[Date],"&lt;="&amp;DA$11,SpendData[Category],$F12)</f>
        <v>0</v>
      </c>
      <c r="DB12" s="148">
        <f>SUMIFS(SpendData[Debit],SpendData[Date],"&gt;"&amp;DA$11,SpendData[Date],"&lt;="&amp;DB$11,SpendData[Category],$F12)</f>
        <v>0</v>
      </c>
      <c r="DC12" s="148">
        <f>SUMIFS(SpendData[Debit],SpendData[Date],"&gt;"&amp;DB$11,SpendData[Date],"&lt;="&amp;DC$11,SpendData[Category],$F12)</f>
        <v>0</v>
      </c>
      <c r="DD12" s="148">
        <f>SUMIFS(SpendData[Debit],SpendData[Date],"&gt;"&amp;DC$11,SpendData[Date],"&lt;="&amp;DD$11,SpendData[Category],$F12)</f>
        <v>0</v>
      </c>
      <c r="DE12" s="148">
        <f>SUMIFS(SpendData[Debit],SpendData[Date],"&gt;"&amp;DD$11,SpendData[Date],"&lt;="&amp;DE$11,SpendData[Category],$F12)</f>
        <v>0</v>
      </c>
      <c r="DF12" s="148">
        <f>SUMIFS(SpendData[Debit],SpendData[Date],"&gt;"&amp;DE$11,SpendData[Date],"&lt;="&amp;DF$11,SpendData[Category],$F12)</f>
        <v>0</v>
      </c>
      <c r="DG12" s="148">
        <f>SUMIFS(SpendData[Debit],SpendData[Date],"&gt;"&amp;DF$11,SpendData[Date],"&lt;="&amp;DG$11,SpendData[Category],$F12)</f>
        <v>0</v>
      </c>
      <c r="DH12" s="148">
        <f>SUMIFS(SpendData[Debit],SpendData[Date],"&gt;"&amp;DG$11,SpendData[Date],"&lt;="&amp;DH$11,SpendData[Category],$F12)</f>
        <v>0</v>
      </c>
      <c r="DI12" s="148">
        <f>SUMIFS(SpendData[Debit],SpendData[Date],"&gt;"&amp;DH$11,SpendData[Date],"&lt;="&amp;DI$11,SpendData[Category],$F12)</f>
        <v>0</v>
      </c>
      <c r="DJ12" s="148">
        <f>SUMIFS(SpendData[Debit],SpendData[Date],"&gt;"&amp;DI$11,SpendData[Date],"&lt;="&amp;DJ$11,SpendData[Category],$F12)</f>
        <v>0</v>
      </c>
      <c r="DK12" s="148">
        <f>SUMIFS(SpendData[Debit],SpendData[Date],"&gt;"&amp;DJ$11,SpendData[Date],"&lt;="&amp;DK$11,SpendData[Category],$F12)</f>
        <v>0</v>
      </c>
      <c r="DL12" s="148">
        <f>SUMIFS(SpendData[Debit],SpendData[Date],"&gt;"&amp;DK$11,SpendData[Date],"&lt;="&amp;DL$11,SpendData[Category],$F12)</f>
        <v>0</v>
      </c>
      <c r="DM12" s="148">
        <f>SUMIFS(SpendData[Debit],SpendData[Date],"&gt;"&amp;DL$11,SpendData[Date],"&lt;="&amp;DM$11,SpendData[Category],$F12)</f>
        <v>0</v>
      </c>
      <c r="DN12" s="148">
        <f>SUMIFS(SpendData[Debit],SpendData[Date],"&gt;"&amp;DM$11,SpendData[Date],"&lt;="&amp;DN$11,SpendData[Category],$F12)</f>
        <v>0</v>
      </c>
      <c r="DO12" s="148">
        <f>SUMIFS(SpendData[Debit],SpendData[Date],"&gt;"&amp;DN$11,SpendData[Date],"&lt;="&amp;DO$11,SpendData[Category],$F12)</f>
        <v>0</v>
      </c>
      <c r="DP12" s="148">
        <f>SUMIFS(SpendData[Debit],SpendData[Date],"&gt;"&amp;DO$11,SpendData[Date],"&lt;="&amp;DP$11,SpendData[Category],$F12)</f>
        <v>0</v>
      </c>
      <c r="DQ12" s="148">
        <f>SUMIFS(SpendData[Debit],SpendData[Date],"&gt;"&amp;DP$11,SpendData[Date],"&lt;="&amp;DQ$11,SpendData[Category],$F12)</f>
        <v>0</v>
      </c>
      <c r="DR12" s="148">
        <f>SUMIFS(SpendData[Debit],SpendData[Date],"&gt;"&amp;DQ$11,SpendData[Date],"&lt;="&amp;DR$11,SpendData[Category],$F12)</f>
        <v>0</v>
      </c>
      <c r="DS12" s="148">
        <f>SUMIFS(SpendData[Debit],SpendData[Date],"&gt;"&amp;DR$11,SpendData[Date],"&lt;="&amp;DS$11,SpendData[Category],$F12)</f>
        <v>0</v>
      </c>
      <c r="DT12" s="148">
        <f>SUMIFS(SpendData[Debit],SpendData[Date],"&gt;"&amp;DS$11,SpendData[Date],"&lt;="&amp;DT$11,SpendData[Category],$F12)</f>
        <v>0</v>
      </c>
      <c r="DU12" s="148">
        <f>SUMIFS(SpendData[Debit],SpendData[Date],"&gt;"&amp;DT$11,SpendData[Date],"&lt;="&amp;DU$11,SpendData[Category],$F12)</f>
        <v>0</v>
      </c>
      <c r="DV12" s="148">
        <f>SUMIFS(SpendData[Debit],SpendData[Date],"&gt;"&amp;DU$11,SpendData[Date],"&lt;="&amp;DV$11,SpendData[Category],$F12)</f>
        <v>0</v>
      </c>
      <c r="DW12" s="148">
        <f>SUMIFS(SpendData[Debit],SpendData[Date],"&gt;"&amp;DV$11,SpendData[Date],"&lt;="&amp;DW$11,SpendData[Category],$F12)</f>
        <v>0</v>
      </c>
      <c r="DX12" s="148">
        <f>SUMIFS(SpendData[Debit],SpendData[Date],"&gt;"&amp;DW$11,SpendData[Date],"&lt;="&amp;DX$11,SpendData[Category],$F12)</f>
        <v>0</v>
      </c>
      <c r="DY12" s="148">
        <f>SUMIFS(SpendData[Debit],SpendData[Date],"&gt;"&amp;DX$11,SpendData[Date],"&lt;="&amp;DY$11,SpendData[Category],$F12)</f>
        <v>0</v>
      </c>
      <c r="DZ12" s="148">
        <f>SUMIFS(SpendData[Debit],SpendData[Date],"&gt;"&amp;DY$11,SpendData[Date],"&lt;="&amp;DZ$11,SpendData[Category],$F12)</f>
        <v>0</v>
      </c>
      <c r="EA12" s="148">
        <f>SUMIFS(SpendData[Debit],SpendData[Date],"&gt;"&amp;DZ$11,SpendData[Date],"&lt;="&amp;EA$11,SpendData[Category],$F12)</f>
        <v>0</v>
      </c>
      <c r="EB12" s="148">
        <f>SUMIFS(SpendData[Debit],SpendData[Date],"&gt;"&amp;EA$11,SpendData[Date],"&lt;="&amp;EB$11,SpendData[Category],$F12)</f>
        <v>0</v>
      </c>
      <c r="EC12" s="148">
        <f>SUMIFS(SpendData[Debit],SpendData[Date],"&gt;"&amp;EB$11,SpendData[Date],"&lt;="&amp;EC$11,SpendData[Category],$F12)</f>
        <v>0</v>
      </c>
      <c r="ED12" s="148">
        <f>SUMIFS(SpendData[Debit],SpendData[Date],"&gt;"&amp;EC$11,SpendData[Date],"&lt;="&amp;ED$11,SpendData[Category],$F12)</f>
        <v>0</v>
      </c>
      <c r="EE12" s="148">
        <f>SUMIFS(SpendData[Debit],SpendData[Date],"&gt;"&amp;ED$11,SpendData[Date],"&lt;="&amp;EE$11,SpendData[Category],$F12)</f>
        <v>0</v>
      </c>
      <c r="EF12" s="148">
        <f>SUMIFS(SpendData[Debit],SpendData[Date],"&gt;"&amp;EE$11,SpendData[Date],"&lt;="&amp;EF$11,SpendData[Category],$F12)</f>
        <v>0</v>
      </c>
      <c r="EG12" s="148">
        <f>SUMIFS(SpendData[Debit],SpendData[Date],"&gt;"&amp;EF$11,SpendData[Date],"&lt;="&amp;EG$11,SpendData[Category],$F12)</f>
        <v>0</v>
      </c>
      <c r="EH12" s="148">
        <f>SUMIFS(SpendData[Debit],SpendData[Date],"&gt;"&amp;EG$11,SpendData[Date],"&lt;="&amp;EH$11,SpendData[Category],$F12)</f>
        <v>0</v>
      </c>
      <c r="EI12" s="148">
        <f>SUMIFS(SpendData[Debit],SpendData[Date],"&gt;"&amp;EH$11,SpendData[Date],"&lt;="&amp;EI$11,SpendData[Category],$F12)</f>
        <v>0</v>
      </c>
      <c r="EJ12" s="148">
        <f>SUMIFS(SpendData[Debit],SpendData[Date],"&gt;"&amp;EI$11,SpendData[Date],"&lt;="&amp;EJ$11,SpendData[Category],$F12)</f>
        <v>0</v>
      </c>
      <c r="EK12" s="148">
        <f>SUMIFS(SpendData[Debit],SpendData[Date],"&gt;"&amp;EJ$11,SpendData[Date],"&lt;="&amp;EK$11,SpendData[Category],$F12)</f>
        <v>0</v>
      </c>
      <c r="EL12" s="148">
        <f>SUMIFS(SpendData[Debit],SpendData[Date],"&gt;"&amp;EK$11,SpendData[Date],"&lt;="&amp;EL$11,SpendData[Category],$F12)</f>
        <v>0</v>
      </c>
      <c r="EM12" s="148">
        <f>SUMIFS(SpendData[Debit],SpendData[Date],"&gt;"&amp;EL$11,SpendData[Date],"&lt;="&amp;EM$11,SpendData[Category],$F12)</f>
        <v>0</v>
      </c>
      <c r="EN12" s="148">
        <f>SUMIFS(SpendData[Debit],SpendData[Date],"&gt;"&amp;EM$11,SpendData[Date],"&lt;="&amp;EN$11,SpendData[Category],$F12)</f>
        <v>0</v>
      </c>
      <c r="EO12" s="148">
        <f>SUMIFS(SpendData[Debit],SpendData[Date],"&gt;"&amp;EN$11,SpendData[Date],"&lt;="&amp;EO$11,SpendData[Category],$F12)</f>
        <v>0</v>
      </c>
      <c r="EP12" s="148">
        <f>SUMIFS(SpendData[Debit],SpendData[Date],"&gt;"&amp;EO$11,SpendData[Date],"&lt;="&amp;EP$11,SpendData[Category],$F12)</f>
        <v>0</v>
      </c>
      <c r="EQ12" s="148">
        <f>SUMIFS(SpendData[Debit],SpendData[Date],"&gt;"&amp;EP$11,SpendData[Date],"&lt;="&amp;EQ$11,SpendData[Category],$F12)</f>
        <v>0</v>
      </c>
      <c r="ER12" s="148">
        <f>SUMIFS(SpendData[Debit],SpendData[Date],"&gt;"&amp;EQ$11,SpendData[Date],"&lt;="&amp;ER$11,SpendData[Category],$F12)</f>
        <v>0</v>
      </c>
      <c r="ES12" s="148">
        <f>SUMIFS(SpendData[Debit],SpendData[Date],"&gt;"&amp;ER$11,SpendData[Date],"&lt;="&amp;ES$11,SpendData[Category],$F12)</f>
        <v>0</v>
      </c>
      <c r="ET12" s="148">
        <f>SUMIFS(SpendData[Debit],SpendData[Date],"&gt;"&amp;ES$11,SpendData[Date],"&lt;="&amp;ET$11,SpendData[Category],$F12)</f>
        <v>0</v>
      </c>
      <c r="EU12" s="148">
        <f>SUMIFS(SpendData[Debit],SpendData[Date],"&gt;"&amp;ET$11,SpendData[Date],"&lt;="&amp;EU$11,SpendData[Category],$F12)</f>
        <v>0</v>
      </c>
      <c r="EV12" s="148">
        <f>SUMIFS(SpendData[Debit],SpendData[Date],"&gt;"&amp;EU$11,SpendData[Date],"&lt;="&amp;EV$11,SpendData[Category],$F12)</f>
        <v>0</v>
      </c>
      <c r="EW12" s="148">
        <f>SUMIFS(SpendData[Debit],SpendData[Date],"&gt;"&amp;EV$11,SpendData[Date],"&lt;="&amp;EW$11,SpendData[Category],$F12)</f>
        <v>0</v>
      </c>
      <c r="EX12" s="148">
        <f>SUMIFS(SpendData[Debit],SpendData[Date],"&gt;"&amp;EW$11,SpendData[Date],"&lt;="&amp;EX$11,SpendData[Category],$F12)</f>
        <v>0</v>
      </c>
      <c r="EY12" s="148">
        <f>SUMIFS(SpendData[Debit],SpendData[Date],"&gt;"&amp;EX$11,SpendData[Date],"&lt;="&amp;EY$11,SpendData[Category],$F12)</f>
        <v>0</v>
      </c>
      <c r="EZ12" s="148">
        <f>SUMIFS(SpendData[Debit],SpendData[Date],"&gt;"&amp;EY$11,SpendData[Date],"&lt;="&amp;EZ$11,SpendData[Category],$F12)</f>
        <v>0</v>
      </c>
      <c r="FA12" s="148">
        <f>SUMIFS(SpendData[Debit],SpendData[Date],"&gt;"&amp;EZ$11,SpendData[Date],"&lt;="&amp;FA$11,SpendData[Category],$F12)</f>
        <v>0</v>
      </c>
      <c r="FB12" s="148">
        <f>SUMIFS(SpendData[Debit],SpendData[Date],"&gt;"&amp;FA$11,SpendData[Date],"&lt;="&amp;FB$11,SpendData[Category],$F12)</f>
        <v>0</v>
      </c>
      <c r="FC12" s="148">
        <f>SUMIFS(SpendData[Debit],SpendData[Date],"&gt;"&amp;FB$11,SpendData[Date],"&lt;="&amp;FC$11,SpendData[Category],$F12)</f>
        <v>0</v>
      </c>
      <c r="FD12" s="148">
        <f>SUMIFS(SpendData[Debit],SpendData[Date],"&gt;"&amp;FC$11,SpendData[Date],"&lt;="&amp;FD$11,SpendData[Category],$F12)</f>
        <v>0</v>
      </c>
      <c r="FE12" s="148">
        <f>SUMIFS(SpendData[Debit],SpendData[Date],"&gt;"&amp;FD$11,SpendData[Date],"&lt;="&amp;FE$11,SpendData[Category],$F12)</f>
        <v>0</v>
      </c>
      <c r="FF12" s="148">
        <f>SUMIFS(SpendData[Debit],SpendData[Date],"&gt;"&amp;FE$11,SpendData[Date],"&lt;="&amp;FF$11,SpendData[Category],$F12)</f>
        <v>0</v>
      </c>
      <c r="FG12" s="148">
        <f>SUMIFS(SpendData[Debit],SpendData[Date],"&gt;"&amp;FF$11,SpendData[Date],"&lt;="&amp;FG$11,SpendData[Category],$F12)</f>
        <v>0</v>
      </c>
      <c r="FH12" s="148">
        <f>SUMIFS(SpendData[Debit],SpendData[Date],"&gt;"&amp;FG$11,SpendData[Date],"&lt;="&amp;FH$11,SpendData[Category],$F12)</f>
        <v>0</v>
      </c>
      <c r="FI12" s="148">
        <f>SUMIFS(SpendData[Debit],SpendData[Date],"&gt;"&amp;FH$11,SpendData[Date],"&lt;="&amp;FI$11,SpendData[Category],$F12)</f>
        <v>0</v>
      </c>
      <c r="FJ12" s="148">
        <f>SUMIFS(SpendData[Debit],SpendData[Date],"&gt;"&amp;FI$11,SpendData[Date],"&lt;="&amp;FJ$11,SpendData[Category],$F12)</f>
        <v>0</v>
      </c>
      <c r="FK12" s="148">
        <f>SUMIFS(SpendData[Debit],SpendData[Date],"&gt;"&amp;FJ$11,SpendData[Date],"&lt;="&amp;FK$11,SpendData[Category],$F12)</f>
        <v>0</v>
      </c>
      <c r="FL12" s="148">
        <f>SUMIFS(SpendData[Debit],SpendData[Date],"&gt;"&amp;FK$11,SpendData[Date],"&lt;="&amp;FL$11,SpendData[Category],$F12)</f>
        <v>0</v>
      </c>
      <c r="FM12" s="148">
        <f>SUMIFS(SpendData[Debit],SpendData[Date],"&gt;"&amp;FL$11,SpendData[Date],"&lt;="&amp;FM$11,SpendData[Category],$F12)</f>
        <v>0</v>
      </c>
      <c r="FN12" s="148">
        <f>SUMIFS(SpendData[Debit],SpendData[Date],"&gt;"&amp;FM$11,SpendData[Date],"&lt;="&amp;FN$11,SpendData[Category],$F12)</f>
        <v>0</v>
      </c>
      <c r="FO12" s="148">
        <f>SUMIFS(SpendData[Debit],SpendData[Date],"&gt;"&amp;FN$11,SpendData[Date],"&lt;="&amp;FO$11,SpendData[Category],$F12)</f>
        <v>0</v>
      </c>
      <c r="FP12" s="148">
        <f>SUMIFS(SpendData[Debit],SpendData[Date],"&gt;"&amp;FO$11,SpendData[Date],"&lt;="&amp;FP$11,SpendData[Category],$F12)</f>
        <v>0</v>
      </c>
      <c r="FQ12" s="148">
        <f>SUMIFS(SpendData[Debit],SpendData[Date],"&gt;"&amp;FP$11,SpendData[Date],"&lt;="&amp;FQ$11,SpendData[Category],$F12)</f>
        <v>0</v>
      </c>
      <c r="FR12" s="148">
        <f>SUMIFS(SpendData[Debit],SpendData[Date],"&gt;"&amp;FQ$11,SpendData[Date],"&lt;="&amp;FR$11,SpendData[Category],$F12)</f>
        <v>0</v>
      </c>
      <c r="FS12" s="148">
        <f>SUMIFS(SpendData[Debit],SpendData[Date],"&gt;"&amp;FR$11,SpendData[Date],"&lt;="&amp;FS$11,SpendData[Category],$F12)</f>
        <v>0</v>
      </c>
      <c r="FT12" s="148">
        <f>SUMIFS(SpendData[Debit],SpendData[Date],"&gt;"&amp;FS$11,SpendData[Date],"&lt;="&amp;FT$11,SpendData[Category],$F12)</f>
        <v>0</v>
      </c>
      <c r="FU12" s="148">
        <f>SUMIFS(SpendData[Debit],SpendData[Date],"&gt;"&amp;FT$11,SpendData[Date],"&lt;="&amp;FU$11,SpendData[Category],$F12)</f>
        <v>0</v>
      </c>
      <c r="FV12" s="148">
        <f>SUMIFS(SpendData[Debit],SpendData[Date],"&gt;"&amp;FU$11,SpendData[Date],"&lt;="&amp;FV$11,SpendData[Category],$F12)</f>
        <v>0</v>
      </c>
      <c r="FW12" s="148">
        <f>SUMIFS(SpendData[Debit],SpendData[Date],"&gt;"&amp;FV$11,SpendData[Date],"&lt;="&amp;FW$11,SpendData[Category],$F12)</f>
        <v>0</v>
      </c>
      <c r="FX12" s="148">
        <f>SUMIFS(SpendData[Debit],SpendData[Date],"&gt;"&amp;FW$11,SpendData[Date],"&lt;="&amp;FX$11,SpendData[Category],$F12)</f>
        <v>0</v>
      </c>
      <c r="FY12" s="148">
        <f>SUMIFS(SpendData[Debit],SpendData[Date],"&gt;"&amp;FX$11,SpendData[Date],"&lt;="&amp;FY$11,SpendData[Category],$F12)</f>
        <v>0</v>
      </c>
      <c r="FZ12" s="148">
        <f>SUMIFS(SpendData[Debit],SpendData[Date],"&gt;"&amp;FY$11,SpendData[Date],"&lt;="&amp;FZ$11,SpendData[Category],$F12)</f>
        <v>0</v>
      </c>
      <c r="GA12" s="148">
        <f>SUMIFS(SpendData[Debit],SpendData[Date],"&gt;"&amp;FZ$11,SpendData[Date],"&lt;="&amp;GA$11,SpendData[Category],$F12)</f>
        <v>0</v>
      </c>
      <c r="GB12" s="148">
        <f>SUMIFS(SpendData[Debit],SpendData[Date],"&gt;"&amp;GA$11,SpendData[Date],"&lt;="&amp;GB$11,SpendData[Category],$F12)</f>
        <v>0</v>
      </c>
      <c r="GC12" s="148">
        <f>SUMIFS(SpendData[Debit],SpendData[Date],"&gt;"&amp;GB$11,SpendData[Date],"&lt;="&amp;GC$11,SpendData[Category],$F12)</f>
        <v>0</v>
      </c>
      <c r="GD12" s="148">
        <f>SUMIFS(SpendData[Debit],SpendData[Date],"&gt;"&amp;GC$11,SpendData[Date],"&lt;="&amp;GD$11,SpendData[Category],$F12)</f>
        <v>0</v>
      </c>
      <c r="GE12" s="148">
        <f>SUMIFS(SpendData[Debit],SpendData[Date],"&gt;"&amp;GD$11,SpendData[Date],"&lt;="&amp;GE$11,SpendData[Category],$F12)</f>
        <v>0</v>
      </c>
      <c r="GH12" s="35">
        <v>44530</v>
      </c>
      <c r="GI12" s="408">
        <v>0</v>
      </c>
      <c r="GJ12" s="408">
        <v>85</v>
      </c>
      <c r="GK12" s="408">
        <v>3772.3086750631574</v>
      </c>
    </row>
    <row r="13" spans="1:193" x14ac:dyDescent="0.3">
      <c r="A13" s="67" t="s">
        <v>363</v>
      </c>
      <c r="B13" s="148">
        <v>20</v>
      </c>
      <c r="F13" t="str">
        <f t="shared" si="367"/>
        <v>Food</v>
      </c>
      <c r="H13" s="148">
        <f>SUMIFS(SpendData[Debit],SpendData[Date],"&gt;"&amp;G$11,SpendData[Date],"&lt;="&amp;H$11,SpendData[Category],$F13)</f>
        <v>0</v>
      </c>
      <c r="I13" s="148">
        <f>SUMIFS(SpendData[Debit],SpendData[Date],"&gt;"&amp;H$11,SpendData[Date],"&lt;="&amp;I$11,SpendData[Category],$F13)</f>
        <v>0</v>
      </c>
      <c r="J13" s="148">
        <f>SUMIFS(SpendData[Debit],SpendData[Date],"&gt;"&amp;I$11,SpendData[Date],"&lt;="&amp;J$11,SpendData[Category],$F13)</f>
        <v>0</v>
      </c>
      <c r="K13" s="148">
        <f>SUMIFS(SpendData[Debit],SpendData[Date],"&gt;"&amp;J$11,SpendData[Date],"&lt;="&amp;K$11,SpendData[Category],$F13)</f>
        <v>0</v>
      </c>
      <c r="L13" s="148">
        <f>SUMIFS(SpendData[Debit],SpendData[Date],"&gt;"&amp;K$11,SpendData[Date],"&lt;="&amp;L$11,SpendData[Category],$F13)</f>
        <v>0</v>
      </c>
      <c r="M13" s="148">
        <f>SUMIFS(SpendData[Debit],SpendData[Date],"&gt;"&amp;L$11,SpendData[Date],"&lt;="&amp;M$11,SpendData[Category],$F13)</f>
        <v>0</v>
      </c>
      <c r="N13" s="148">
        <f>SUMIFS(SpendData[Debit],SpendData[Date],"&gt;"&amp;M$11,SpendData[Date],"&lt;="&amp;N$11,SpendData[Category],$F13)</f>
        <v>0</v>
      </c>
      <c r="O13" s="148">
        <f>SUMIFS(SpendData[Debit],SpendData[Date],"&gt;"&amp;N$11,SpendData[Date],"&lt;="&amp;O$11,SpendData[Category],$F13)</f>
        <v>0</v>
      </c>
      <c r="P13" s="148">
        <f>SUMIFS(SpendData[Debit],SpendData[Date],"&gt;"&amp;O$11,SpendData[Date],"&lt;="&amp;P$11,SpendData[Category],$F13)</f>
        <v>0</v>
      </c>
      <c r="Q13" s="148">
        <f>SUMIFS(SpendData[Debit],SpendData[Date],"&gt;"&amp;P$11,SpendData[Date],"&lt;="&amp;Q$11,SpendData[Category],$F13)</f>
        <v>0</v>
      </c>
      <c r="R13" s="148">
        <f>SUMIFS(SpendData[Debit],SpendData[Date],"&gt;"&amp;Q$11,SpendData[Date],"&lt;="&amp;R$11,SpendData[Category],$F13)</f>
        <v>0</v>
      </c>
      <c r="S13" s="148">
        <f>SUMIFS(SpendData[Debit],SpendData[Date],"&gt;"&amp;R$11,SpendData[Date],"&lt;="&amp;S$11,SpendData[Category],$F13)</f>
        <v>0</v>
      </c>
      <c r="T13" s="148">
        <f>SUMIFS(SpendData[Debit],SpendData[Date],"&gt;"&amp;S$11,SpendData[Date],"&lt;="&amp;T$11,SpendData[Category],$F13)</f>
        <v>0</v>
      </c>
      <c r="U13" s="148">
        <f>SUMIFS(SpendData[Debit],SpendData[Date],"&gt;"&amp;T$11,SpendData[Date],"&lt;="&amp;U$11,SpendData[Category],$F13)</f>
        <v>0</v>
      </c>
      <c r="V13" s="148">
        <f>SUMIFS(SpendData[Debit],SpendData[Date],"&gt;"&amp;U$11,SpendData[Date],"&lt;="&amp;V$11,SpendData[Category],$F13)</f>
        <v>0</v>
      </c>
      <c r="W13" s="148">
        <f>SUMIFS(SpendData[Debit],SpendData[Date],"&gt;"&amp;V$11,SpendData[Date],"&lt;="&amp;W$11,SpendData[Category],$F13)</f>
        <v>0</v>
      </c>
      <c r="X13" s="148">
        <f>SUMIFS(SpendData[Debit],SpendData[Date],"&gt;"&amp;W$11,SpendData[Date],"&lt;="&amp;X$11,SpendData[Category],$F13)</f>
        <v>0</v>
      </c>
      <c r="Y13" s="148">
        <f>SUMIFS(SpendData[Debit],SpendData[Date],"&gt;"&amp;X$11,SpendData[Date],"&lt;="&amp;Y$11,SpendData[Category],$F13)</f>
        <v>0</v>
      </c>
      <c r="Z13" s="148">
        <f>SUMIFS(SpendData[Debit],SpendData[Date],"&gt;"&amp;Y$11,SpendData[Date],"&lt;="&amp;Z$11,SpendData[Category],$F13)</f>
        <v>0</v>
      </c>
      <c r="AA13" s="148">
        <f>SUMIFS(SpendData[Debit],SpendData[Date],"&gt;"&amp;Z$11,SpendData[Date],"&lt;="&amp;AA$11,SpendData[Category],$F13)</f>
        <v>0</v>
      </c>
      <c r="AB13" s="148">
        <f>SUMIFS(SpendData[Debit],SpendData[Date],"&gt;"&amp;AA$11,SpendData[Date],"&lt;="&amp;AB$11,SpendData[Category],$F13)</f>
        <v>0</v>
      </c>
      <c r="AC13" s="148">
        <f>SUMIFS(SpendData[Debit],SpendData[Date],"&gt;"&amp;AB$11,SpendData[Date],"&lt;="&amp;AC$11,SpendData[Category],$F13)</f>
        <v>0</v>
      </c>
      <c r="AD13" s="148">
        <f>SUMIFS(SpendData[Debit],SpendData[Date],"&gt;"&amp;AC$11,SpendData[Date],"&lt;="&amp;AD$11,SpendData[Category],$F13)</f>
        <v>0</v>
      </c>
      <c r="AE13" s="148">
        <f>SUMIFS(SpendData[Debit],SpendData[Date],"&gt;"&amp;AD$11,SpendData[Date],"&lt;="&amp;AE$11,SpendData[Category],$F13)</f>
        <v>0</v>
      </c>
      <c r="AF13" s="148">
        <f>SUMIFS(SpendData[Debit],SpendData[Date],"&gt;"&amp;AE$11,SpendData[Date],"&lt;="&amp;AF$11,SpendData[Category],$F13)</f>
        <v>0</v>
      </c>
      <c r="AG13" s="148">
        <f>SUMIFS(SpendData[Debit],SpendData[Date],"&gt;"&amp;AF$11,SpendData[Date],"&lt;="&amp;AG$11,SpendData[Category],$F13)</f>
        <v>0</v>
      </c>
      <c r="AH13" s="148">
        <f>SUMIFS(SpendData[Debit],SpendData[Date],"&gt;"&amp;AG$11,SpendData[Date],"&lt;="&amp;AH$11,SpendData[Category],$F13)</f>
        <v>0</v>
      </c>
      <c r="AI13" s="148">
        <f>SUMIFS(SpendData[Debit],SpendData[Date],"&gt;"&amp;AH$11,SpendData[Date],"&lt;="&amp;AI$11,SpendData[Category],$F13)</f>
        <v>0</v>
      </c>
      <c r="AJ13" s="148">
        <f>SUMIFS(SpendData[Debit],SpendData[Date],"&gt;"&amp;AI$11,SpendData[Date],"&lt;="&amp;AJ$11,SpendData[Category],$F13)</f>
        <v>0</v>
      </c>
      <c r="AK13" s="148">
        <f>SUMIFS(SpendData[Debit],SpendData[Date],"&gt;"&amp;AJ$11,SpendData[Date],"&lt;="&amp;AK$11,SpendData[Category],$F13)</f>
        <v>0</v>
      </c>
      <c r="AL13" s="148">
        <f>SUMIFS(SpendData[Debit],SpendData[Date],"&gt;"&amp;AK$11,SpendData[Date],"&lt;="&amp;AL$11,SpendData[Category],$F13)</f>
        <v>0</v>
      </c>
      <c r="AM13" s="148">
        <f>SUMIFS(SpendData[Debit],SpendData[Date],"&gt;"&amp;AL$11,SpendData[Date],"&lt;="&amp;AM$11,SpendData[Category],$F13)</f>
        <v>0</v>
      </c>
      <c r="AN13" s="148">
        <f>SUMIFS(SpendData[Debit],SpendData[Date],"&gt;"&amp;AM$11,SpendData[Date],"&lt;="&amp;AN$11,SpendData[Category],$F13)</f>
        <v>0</v>
      </c>
      <c r="AO13" s="148">
        <f>SUMIFS(SpendData[Debit],SpendData[Date],"&gt;"&amp;AN$11,SpendData[Date],"&lt;="&amp;AO$11,SpendData[Category],$F13)</f>
        <v>20</v>
      </c>
      <c r="AP13" s="148">
        <f>SUMIFS(SpendData[Debit],SpendData[Date],"&gt;"&amp;AO$11,SpendData[Date],"&lt;="&amp;AP$11,SpendData[Category],$F13)</f>
        <v>0</v>
      </c>
      <c r="AQ13" s="148">
        <f>SUMIFS(SpendData[Debit],SpendData[Date],"&gt;"&amp;AP$11,SpendData[Date],"&lt;="&amp;AQ$11,SpendData[Category],$F13)</f>
        <v>0</v>
      </c>
      <c r="AR13" s="148">
        <f>SUMIFS(SpendData[Debit],SpendData[Date],"&gt;"&amp;AQ$11,SpendData[Date],"&lt;="&amp;AR$11,SpendData[Category],$F13)</f>
        <v>0</v>
      </c>
      <c r="AS13" s="148">
        <f>SUMIFS(SpendData[Debit],SpendData[Date],"&gt;"&amp;AR$11,SpendData[Date],"&lt;="&amp;AS$11,SpendData[Category],$F13)</f>
        <v>0</v>
      </c>
      <c r="AT13" s="148">
        <f>SUMIFS(SpendData[Debit],SpendData[Date],"&gt;"&amp;AS$11,SpendData[Date],"&lt;="&amp;AT$11,SpendData[Category],$F13)</f>
        <v>0</v>
      </c>
      <c r="AU13" s="148">
        <f>SUMIFS(SpendData[Debit],SpendData[Date],"&gt;"&amp;AT$11,SpendData[Date],"&lt;="&amp;AU$11,SpendData[Category],$F13)</f>
        <v>0</v>
      </c>
      <c r="AV13" s="148">
        <f>SUMIFS(SpendData[Debit],SpendData[Date],"&gt;"&amp;AU$11,SpendData[Date],"&lt;="&amp;AV$11,SpendData[Category],$F13)</f>
        <v>0</v>
      </c>
      <c r="AW13" s="148">
        <f>SUMIFS(SpendData[Debit],SpendData[Date],"&gt;"&amp;AV$11,SpendData[Date],"&lt;="&amp;AW$11,SpendData[Category],$F13)</f>
        <v>0</v>
      </c>
      <c r="AX13" s="148">
        <f>SUMIFS(SpendData[Debit],SpendData[Date],"&gt;"&amp;AW$11,SpendData[Date],"&lt;="&amp;AX$11,SpendData[Category],$F13)</f>
        <v>0</v>
      </c>
      <c r="AY13" s="148">
        <f>SUMIFS(SpendData[Debit],SpendData[Date],"&gt;"&amp;AX$11,SpendData[Date],"&lt;="&amp;AY$11,SpendData[Category],$F13)</f>
        <v>0</v>
      </c>
      <c r="AZ13" s="148">
        <f>SUMIFS(SpendData[Debit],SpendData[Date],"&gt;"&amp;AY$11,SpendData[Date],"&lt;="&amp;AZ$11,SpendData[Category],$F13)</f>
        <v>0</v>
      </c>
      <c r="BA13" s="148">
        <f>SUMIFS(SpendData[Debit],SpendData[Date],"&gt;"&amp;AZ$11,SpendData[Date],"&lt;="&amp;BA$11,SpendData[Category],$F13)</f>
        <v>0</v>
      </c>
      <c r="BB13" s="148">
        <f>SUMIFS(SpendData[Debit],SpendData[Date],"&gt;"&amp;BA$11,SpendData[Date],"&lt;="&amp;BB$11,SpendData[Category],$F13)</f>
        <v>0</v>
      </c>
      <c r="BC13" s="148">
        <f>SUMIFS(SpendData[Debit],SpendData[Date],"&gt;"&amp;BB$11,SpendData[Date],"&lt;="&amp;BC$11,SpendData[Category],$F13)</f>
        <v>0</v>
      </c>
      <c r="BD13" s="148">
        <f>SUMIFS(SpendData[Debit],SpendData[Date],"&gt;"&amp;BC$11,SpendData[Date],"&lt;="&amp;BD$11,SpendData[Category],$F13)</f>
        <v>0</v>
      </c>
      <c r="BE13" s="148">
        <f>SUMIFS(SpendData[Debit],SpendData[Date],"&gt;"&amp;BD$11,SpendData[Date],"&lt;="&amp;BE$11,SpendData[Category],$F13)</f>
        <v>0</v>
      </c>
      <c r="BF13" s="148">
        <f>SUMIFS(SpendData[Debit],SpendData[Date],"&gt;"&amp;BE$11,SpendData[Date],"&lt;="&amp;BF$11,SpendData[Category],$F13)</f>
        <v>0</v>
      </c>
      <c r="BG13" s="148">
        <f>SUMIFS(SpendData[Debit],SpendData[Date],"&gt;"&amp;BF$11,SpendData[Date],"&lt;="&amp;BG$11,SpendData[Category],$F13)</f>
        <v>0</v>
      </c>
      <c r="BH13" s="148">
        <f>SUMIFS(SpendData[Debit],SpendData[Date],"&gt;"&amp;BG$11,SpendData[Date],"&lt;="&amp;BH$11,SpendData[Category],$F13)</f>
        <v>0</v>
      </c>
      <c r="BI13" s="148">
        <f>SUMIFS(SpendData[Debit],SpendData[Date],"&gt;"&amp;BH$11,SpendData[Date],"&lt;="&amp;BI$11,SpendData[Category],$F13)</f>
        <v>0</v>
      </c>
      <c r="BJ13" s="148">
        <f>SUMIFS(SpendData[Debit],SpendData[Date],"&gt;"&amp;BI$11,SpendData[Date],"&lt;="&amp;BJ$11,SpendData[Category],$F13)</f>
        <v>0</v>
      </c>
      <c r="BK13" s="148">
        <f>SUMIFS(SpendData[Debit],SpendData[Date],"&gt;"&amp;BJ$11,SpendData[Date],"&lt;="&amp;BK$11,SpendData[Category],$F13)</f>
        <v>0</v>
      </c>
      <c r="BL13" s="148">
        <f>SUMIFS(SpendData[Debit],SpendData[Date],"&gt;"&amp;BK$11,SpendData[Date],"&lt;="&amp;BL$11,SpendData[Category],$F13)</f>
        <v>0</v>
      </c>
      <c r="BM13" s="148">
        <f>SUMIFS(SpendData[Debit],SpendData[Date],"&gt;"&amp;BL$11,SpendData[Date],"&lt;="&amp;BM$11,SpendData[Category],$F13)</f>
        <v>0</v>
      </c>
      <c r="BN13" s="148">
        <f>SUMIFS(SpendData[Debit],SpendData[Date],"&gt;"&amp;BM$11,SpendData[Date],"&lt;="&amp;BN$11,SpendData[Category],$F13)</f>
        <v>0</v>
      </c>
      <c r="BO13" s="148">
        <f>SUMIFS(SpendData[Debit],SpendData[Date],"&gt;"&amp;BN$11,SpendData[Date],"&lt;="&amp;BO$11,SpendData[Category],$F13)</f>
        <v>0</v>
      </c>
      <c r="BP13" s="148">
        <f>SUMIFS(SpendData[Debit],SpendData[Date],"&gt;"&amp;BO$11,SpendData[Date],"&lt;="&amp;BP$11,SpendData[Category],$F13)</f>
        <v>0</v>
      </c>
      <c r="BQ13" s="148">
        <f>SUMIFS(SpendData[Debit],SpendData[Date],"&gt;"&amp;BP$11,SpendData[Date],"&lt;="&amp;BQ$11,SpendData[Category],$F13)</f>
        <v>0</v>
      </c>
      <c r="BR13" s="148">
        <f>SUMIFS(SpendData[Debit],SpendData[Date],"&gt;"&amp;BQ$11,SpendData[Date],"&lt;="&amp;BR$11,SpendData[Category],$F13)</f>
        <v>0</v>
      </c>
      <c r="BS13" s="148">
        <f>SUMIFS(SpendData[Debit],SpendData[Date],"&gt;"&amp;BR$11,SpendData[Date],"&lt;="&amp;BS$11,SpendData[Category],$F13)</f>
        <v>0</v>
      </c>
      <c r="BT13" s="148">
        <f>SUMIFS(SpendData[Debit],SpendData[Date],"&gt;"&amp;BS$11,SpendData[Date],"&lt;="&amp;BT$11,SpendData[Category],$F13)</f>
        <v>0</v>
      </c>
      <c r="BU13" s="148">
        <f>SUMIFS(SpendData[Debit],SpendData[Date],"&gt;"&amp;BT$11,SpendData[Date],"&lt;="&amp;BU$11,SpendData[Category],$F13)</f>
        <v>0</v>
      </c>
      <c r="BV13" s="148">
        <f>SUMIFS(SpendData[Debit],SpendData[Date],"&gt;"&amp;BU$11,SpendData[Date],"&lt;="&amp;BV$11,SpendData[Category],$F13)</f>
        <v>0</v>
      </c>
      <c r="BW13" s="148">
        <f>SUMIFS(SpendData[Debit],SpendData[Date],"&gt;"&amp;BV$11,SpendData[Date],"&lt;="&amp;BW$11,SpendData[Category],$F13)</f>
        <v>0</v>
      </c>
      <c r="BX13" s="148">
        <f>SUMIFS(SpendData[Debit],SpendData[Date],"&gt;"&amp;BW$11,SpendData[Date],"&lt;="&amp;BX$11,SpendData[Category],$F13)</f>
        <v>0</v>
      </c>
      <c r="BY13" s="148">
        <f>SUMIFS(SpendData[Debit],SpendData[Date],"&gt;"&amp;BX$11,SpendData[Date],"&lt;="&amp;BY$11,SpendData[Category],$F13)</f>
        <v>0</v>
      </c>
      <c r="BZ13" s="148">
        <f>SUMIFS(SpendData[Debit],SpendData[Date],"&gt;"&amp;BY$11,SpendData[Date],"&lt;="&amp;BZ$11,SpendData[Category],$F13)</f>
        <v>0</v>
      </c>
      <c r="CA13" s="148">
        <f>SUMIFS(SpendData[Debit],SpendData[Date],"&gt;"&amp;BZ$11,SpendData[Date],"&lt;="&amp;CA$11,SpendData[Category],$F13)</f>
        <v>0</v>
      </c>
      <c r="CB13" s="148">
        <f>SUMIFS(SpendData[Debit],SpendData[Date],"&gt;"&amp;CA$11,SpendData[Date],"&lt;="&amp;CB$11,SpendData[Category],$F13)</f>
        <v>0</v>
      </c>
      <c r="CC13" s="148">
        <f>SUMIFS(SpendData[Debit],SpendData[Date],"&gt;"&amp;CB$11,SpendData[Date],"&lt;="&amp;CC$11,SpendData[Category],$F13)</f>
        <v>0</v>
      </c>
      <c r="CD13" s="148">
        <f>SUMIFS(SpendData[Debit],SpendData[Date],"&gt;"&amp;CC$11,SpendData[Date],"&lt;="&amp;CD$11,SpendData[Category],$F13)</f>
        <v>0</v>
      </c>
      <c r="CE13" s="148">
        <f>SUMIFS(SpendData[Debit],SpendData[Date],"&gt;"&amp;CD$11,SpendData[Date],"&lt;="&amp;CE$11,SpendData[Category],$F13)</f>
        <v>0</v>
      </c>
      <c r="CF13" s="148">
        <f>SUMIFS(SpendData[Debit],SpendData[Date],"&gt;"&amp;CE$11,SpendData[Date],"&lt;="&amp;CF$11,SpendData[Category],$F13)</f>
        <v>0</v>
      </c>
      <c r="CG13" s="148">
        <f>SUMIFS(SpendData[Debit],SpendData[Date],"&gt;"&amp;CF$11,SpendData[Date],"&lt;="&amp;CG$11,SpendData[Category],$F13)</f>
        <v>0</v>
      </c>
      <c r="CH13" s="148">
        <f>SUMIFS(SpendData[Debit],SpendData[Date],"&gt;"&amp;CG$11,SpendData[Date],"&lt;="&amp;CH$11,SpendData[Category],$F13)</f>
        <v>0</v>
      </c>
      <c r="CI13" s="148">
        <f>SUMIFS(SpendData[Debit],SpendData[Date],"&gt;"&amp;CH$11,SpendData[Date],"&lt;="&amp;CI$11,SpendData[Category],$F13)</f>
        <v>0</v>
      </c>
      <c r="CJ13" s="148">
        <f>SUMIFS(SpendData[Debit],SpendData[Date],"&gt;"&amp;CI$11,SpendData[Date],"&lt;="&amp;CJ$11,SpendData[Category],$F13)</f>
        <v>0</v>
      </c>
      <c r="CK13" s="148">
        <f>SUMIFS(SpendData[Debit],SpendData[Date],"&gt;"&amp;CJ$11,SpendData[Date],"&lt;="&amp;CK$11,SpendData[Category],$F13)</f>
        <v>0</v>
      </c>
      <c r="CL13" s="148">
        <f>SUMIFS(SpendData[Debit],SpendData[Date],"&gt;"&amp;CK$11,SpendData[Date],"&lt;="&amp;CL$11,SpendData[Category],$F13)</f>
        <v>0</v>
      </c>
      <c r="CM13" s="148">
        <f>SUMIFS(SpendData[Debit],SpendData[Date],"&gt;"&amp;CL$11,SpendData[Date],"&lt;="&amp;CM$11,SpendData[Category],$F13)</f>
        <v>0</v>
      </c>
      <c r="CN13" s="148">
        <f>SUMIFS(SpendData[Debit],SpendData[Date],"&gt;"&amp;CM$11,SpendData[Date],"&lt;="&amp;CN$11,SpendData[Category],$F13)</f>
        <v>0</v>
      </c>
      <c r="CO13" s="148">
        <f>SUMIFS(SpendData[Debit],SpendData[Date],"&gt;"&amp;CN$11,SpendData[Date],"&lt;="&amp;CO$11,SpendData[Category],$F13)</f>
        <v>0</v>
      </c>
      <c r="CP13" s="148">
        <f>SUMIFS(SpendData[Debit],SpendData[Date],"&gt;"&amp;CO$11,SpendData[Date],"&lt;="&amp;CP$11,SpendData[Category],$F13)</f>
        <v>0</v>
      </c>
      <c r="CQ13" s="148">
        <f>SUMIFS(SpendData[Debit],SpendData[Date],"&gt;"&amp;CP$11,SpendData[Date],"&lt;="&amp;CQ$11,SpendData[Category],$F13)</f>
        <v>0</v>
      </c>
      <c r="CR13" s="148">
        <f>SUMIFS(SpendData[Debit],SpendData[Date],"&gt;"&amp;CQ$11,SpendData[Date],"&lt;="&amp;CR$11,SpendData[Category],$F13)</f>
        <v>0</v>
      </c>
      <c r="CS13" s="148">
        <f>SUMIFS(SpendData[Debit],SpendData[Date],"&gt;"&amp;CR$11,SpendData[Date],"&lt;="&amp;CS$11,SpendData[Category],$F13)</f>
        <v>0</v>
      </c>
      <c r="CT13" s="148">
        <f>SUMIFS(SpendData[Debit],SpendData[Date],"&gt;"&amp;CS$11,SpendData[Date],"&lt;="&amp;CT$11,SpendData[Category],$F13)</f>
        <v>0</v>
      </c>
      <c r="CU13" s="148">
        <f>SUMIFS(SpendData[Debit],SpendData[Date],"&gt;"&amp;CT$11,SpendData[Date],"&lt;="&amp;CU$11,SpendData[Category],$F13)</f>
        <v>0</v>
      </c>
      <c r="CV13" s="148">
        <f>SUMIFS(SpendData[Debit],SpendData[Date],"&gt;"&amp;CU$11,SpendData[Date],"&lt;="&amp;CV$11,SpendData[Category],$F13)</f>
        <v>0</v>
      </c>
      <c r="CW13" s="148">
        <f>SUMIFS(SpendData[Debit],SpendData[Date],"&gt;"&amp;CV$11,SpendData[Date],"&lt;="&amp;CW$11,SpendData[Category],$F13)</f>
        <v>0</v>
      </c>
      <c r="CX13" s="148">
        <f>SUMIFS(SpendData[Debit],SpendData[Date],"&gt;"&amp;CW$11,SpendData[Date],"&lt;="&amp;CX$11,SpendData[Category],$F13)</f>
        <v>0</v>
      </c>
      <c r="CY13" s="148">
        <f>SUMIFS(SpendData[Debit],SpendData[Date],"&gt;"&amp;CX$11,SpendData[Date],"&lt;="&amp;CY$11,SpendData[Category],$F13)</f>
        <v>0</v>
      </c>
      <c r="CZ13" s="148">
        <f>SUMIFS(SpendData[Debit],SpendData[Date],"&gt;"&amp;CY$11,SpendData[Date],"&lt;="&amp;CZ$11,SpendData[Category],$F13)</f>
        <v>0</v>
      </c>
      <c r="DA13" s="148">
        <f>SUMIFS(SpendData[Debit],SpendData[Date],"&gt;"&amp;CZ$11,SpendData[Date],"&lt;="&amp;DA$11,SpendData[Category],$F13)</f>
        <v>0</v>
      </c>
      <c r="DB13" s="148">
        <f>SUMIFS(SpendData[Debit],SpendData[Date],"&gt;"&amp;DA$11,SpendData[Date],"&lt;="&amp;DB$11,SpendData[Category],$F13)</f>
        <v>0</v>
      </c>
      <c r="DC13" s="148">
        <f>SUMIFS(SpendData[Debit],SpendData[Date],"&gt;"&amp;DB$11,SpendData[Date],"&lt;="&amp;DC$11,SpendData[Category],$F13)</f>
        <v>0</v>
      </c>
      <c r="DD13" s="148">
        <f>SUMIFS(SpendData[Debit],SpendData[Date],"&gt;"&amp;DC$11,SpendData[Date],"&lt;="&amp;DD$11,SpendData[Category],$F13)</f>
        <v>0</v>
      </c>
      <c r="DE13" s="148">
        <f>SUMIFS(SpendData[Debit],SpendData[Date],"&gt;"&amp;DD$11,SpendData[Date],"&lt;="&amp;DE$11,SpendData[Category],$F13)</f>
        <v>0</v>
      </c>
      <c r="DF13" s="148">
        <f>SUMIFS(SpendData[Debit],SpendData[Date],"&gt;"&amp;DE$11,SpendData[Date],"&lt;="&amp;DF$11,SpendData[Category],$F13)</f>
        <v>0</v>
      </c>
      <c r="DG13" s="148">
        <f>SUMIFS(SpendData[Debit],SpendData[Date],"&gt;"&amp;DF$11,SpendData[Date],"&lt;="&amp;DG$11,SpendData[Category],$F13)</f>
        <v>0</v>
      </c>
      <c r="DH13" s="148">
        <f>SUMIFS(SpendData[Debit],SpendData[Date],"&gt;"&amp;DG$11,SpendData[Date],"&lt;="&amp;DH$11,SpendData[Category],$F13)</f>
        <v>0</v>
      </c>
      <c r="DI13" s="148">
        <f>SUMIFS(SpendData[Debit],SpendData[Date],"&gt;"&amp;DH$11,SpendData[Date],"&lt;="&amp;DI$11,SpendData[Category],$F13)</f>
        <v>0</v>
      </c>
      <c r="DJ13" s="148">
        <f>SUMIFS(SpendData[Debit],SpendData[Date],"&gt;"&amp;DI$11,SpendData[Date],"&lt;="&amp;DJ$11,SpendData[Category],$F13)</f>
        <v>0</v>
      </c>
      <c r="DK13" s="148">
        <f>SUMIFS(SpendData[Debit],SpendData[Date],"&gt;"&amp;DJ$11,SpendData[Date],"&lt;="&amp;DK$11,SpendData[Category],$F13)</f>
        <v>0</v>
      </c>
      <c r="DL13" s="148">
        <f>SUMIFS(SpendData[Debit],SpendData[Date],"&gt;"&amp;DK$11,SpendData[Date],"&lt;="&amp;DL$11,SpendData[Category],$F13)</f>
        <v>0</v>
      </c>
      <c r="DM13" s="148">
        <f>SUMIFS(SpendData[Debit],SpendData[Date],"&gt;"&amp;DL$11,SpendData[Date],"&lt;="&amp;DM$11,SpendData[Category],$F13)</f>
        <v>0</v>
      </c>
      <c r="DN13" s="148">
        <f>SUMIFS(SpendData[Debit],SpendData[Date],"&gt;"&amp;DM$11,SpendData[Date],"&lt;="&amp;DN$11,SpendData[Category],$F13)</f>
        <v>0</v>
      </c>
      <c r="DO13" s="148">
        <f>SUMIFS(SpendData[Debit],SpendData[Date],"&gt;"&amp;DN$11,SpendData[Date],"&lt;="&amp;DO$11,SpendData[Category],$F13)</f>
        <v>0</v>
      </c>
      <c r="DP13" s="148">
        <f>SUMIFS(SpendData[Debit],SpendData[Date],"&gt;"&amp;DO$11,SpendData[Date],"&lt;="&amp;DP$11,SpendData[Category],$F13)</f>
        <v>0</v>
      </c>
      <c r="DQ13" s="148">
        <f>SUMIFS(SpendData[Debit],SpendData[Date],"&gt;"&amp;DP$11,SpendData[Date],"&lt;="&amp;DQ$11,SpendData[Category],$F13)</f>
        <v>0</v>
      </c>
      <c r="DR13" s="148">
        <f>SUMIFS(SpendData[Debit],SpendData[Date],"&gt;"&amp;DQ$11,SpendData[Date],"&lt;="&amp;DR$11,SpendData[Category],$F13)</f>
        <v>0</v>
      </c>
      <c r="DS13" s="148">
        <f>SUMIFS(SpendData[Debit],SpendData[Date],"&gt;"&amp;DR$11,SpendData[Date],"&lt;="&amp;DS$11,SpendData[Category],$F13)</f>
        <v>0</v>
      </c>
      <c r="DT13" s="148">
        <f>SUMIFS(SpendData[Debit],SpendData[Date],"&gt;"&amp;DS$11,SpendData[Date],"&lt;="&amp;DT$11,SpendData[Category],$F13)</f>
        <v>0</v>
      </c>
      <c r="DU13" s="148">
        <f>SUMIFS(SpendData[Debit],SpendData[Date],"&gt;"&amp;DT$11,SpendData[Date],"&lt;="&amp;DU$11,SpendData[Category],$F13)</f>
        <v>0</v>
      </c>
      <c r="DV13" s="148">
        <f>SUMIFS(SpendData[Debit],SpendData[Date],"&gt;"&amp;DU$11,SpendData[Date],"&lt;="&amp;DV$11,SpendData[Category],$F13)</f>
        <v>0</v>
      </c>
      <c r="DW13" s="148">
        <f>SUMIFS(SpendData[Debit],SpendData[Date],"&gt;"&amp;DV$11,SpendData[Date],"&lt;="&amp;DW$11,SpendData[Category],$F13)</f>
        <v>0</v>
      </c>
      <c r="DX13" s="148">
        <f>SUMIFS(SpendData[Debit],SpendData[Date],"&gt;"&amp;DW$11,SpendData[Date],"&lt;="&amp;DX$11,SpendData[Category],$F13)</f>
        <v>0</v>
      </c>
      <c r="DY13" s="148">
        <f>SUMIFS(SpendData[Debit],SpendData[Date],"&gt;"&amp;DX$11,SpendData[Date],"&lt;="&amp;DY$11,SpendData[Category],$F13)</f>
        <v>0</v>
      </c>
      <c r="DZ13" s="148">
        <f>SUMIFS(SpendData[Debit],SpendData[Date],"&gt;"&amp;DY$11,SpendData[Date],"&lt;="&amp;DZ$11,SpendData[Category],$F13)</f>
        <v>0</v>
      </c>
      <c r="EA13" s="148">
        <f>SUMIFS(SpendData[Debit],SpendData[Date],"&gt;"&amp;DZ$11,SpendData[Date],"&lt;="&amp;EA$11,SpendData[Category],$F13)</f>
        <v>0</v>
      </c>
      <c r="EB13" s="148">
        <f>SUMIFS(SpendData[Debit],SpendData[Date],"&gt;"&amp;EA$11,SpendData[Date],"&lt;="&amp;EB$11,SpendData[Category],$F13)</f>
        <v>0</v>
      </c>
      <c r="EC13" s="148">
        <f>SUMIFS(SpendData[Debit],SpendData[Date],"&gt;"&amp;EB$11,SpendData[Date],"&lt;="&amp;EC$11,SpendData[Category],$F13)</f>
        <v>0</v>
      </c>
      <c r="ED13" s="148">
        <f>SUMIFS(SpendData[Debit],SpendData[Date],"&gt;"&amp;EC$11,SpendData[Date],"&lt;="&amp;ED$11,SpendData[Category],$F13)</f>
        <v>0</v>
      </c>
      <c r="EE13" s="148">
        <f>SUMIFS(SpendData[Debit],SpendData[Date],"&gt;"&amp;ED$11,SpendData[Date],"&lt;="&amp;EE$11,SpendData[Category],$F13)</f>
        <v>0</v>
      </c>
      <c r="EF13" s="148">
        <f>SUMIFS(SpendData[Debit],SpendData[Date],"&gt;"&amp;EE$11,SpendData[Date],"&lt;="&amp;EF$11,SpendData[Category],$F13)</f>
        <v>0</v>
      </c>
      <c r="EG13" s="148">
        <f>SUMIFS(SpendData[Debit],SpendData[Date],"&gt;"&amp;EF$11,SpendData[Date],"&lt;="&amp;EG$11,SpendData[Category],$F13)</f>
        <v>0</v>
      </c>
      <c r="EH13" s="148">
        <f>SUMIFS(SpendData[Debit],SpendData[Date],"&gt;"&amp;EG$11,SpendData[Date],"&lt;="&amp;EH$11,SpendData[Category],$F13)</f>
        <v>0</v>
      </c>
      <c r="EI13" s="148">
        <f>SUMIFS(SpendData[Debit],SpendData[Date],"&gt;"&amp;EH$11,SpendData[Date],"&lt;="&amp;EI$11,SpendData[Category],$F13)</f>
        <v>0</v>
      </c>
      <c r="EJ13" s="148">
        <f>SUMIFS(SpendData[Debit],SpendData[Date],"&gt;"&amp;EI$11,SpendData[Date],"&lt;="&amp;EJ$11,SpendData[Category],$F13)</f>
        <v>0</v>
      </c>
      <c r="EK13" s="148">
        <f>SUMIFS(SpendData[Debit],SpendData[Date],"&gt;"&amp;EJ$11,SpendData[Date],"&lt;="&amp;EK$11,SpendData[Category],$F13)</f>
        <v>0</v>
      </c>
      <c r="EL13" s="148">
        <f>SUMIFS(SpendData[Debit],SpendData[Date],"&gt;"&amp;EK$11,SpendData[Date],"&lt;="&amp;EL$11,SpendData[Category],$F13)</f>
        <v>0</v>
      </c>
      <c r="EM13" s="148">
        <f>SUMIFS(SpendData[Debit],SpendData[Date],"&gt;"&amp;EL$11,SpendData[Date],"&lt;="&amp;EM$11,SpendData[Category],$F13)</f>
        <v>0</v>
      </c>
      <c r="EN13" s="148">
        <f>SUMIFS(SpendData[Debit],SpendData[Date],"&gt;"&amp;EM$11,SpendData[Date],"&lt;="&amp;EN$11,SpendData[Category],$F13)</f>
        <v>0</v>
      </c>
      <c r="EO13" s="148">
        <f>SUMIFS(SpendData[Debit],SpendData[Date],"&gt;"&amp;EN$11,SpendData[Date],"&lt;="&amp;EO$11,SpendData[Category],$F13)</f>
        <v>0</v>
      </c>
      <c r="EP13" s="148">
        <f>SUMIFS(SpendData[Debit],SpendData[Date],"&gt;"&amp;EO$11,SpendData[Date],"&lt;="&amp;EP$11,SpendData[Category],$F13)</f>
        <v>0</v>
      </c>
      <c r="EQ13" s="148">
        <f>SUMIFS(SpendData[Debit],SpendData[Date],"&gt;"&amp;EP$11,SpendData[Date],"&lt;="&amp;EQ$11,SpendData[Category],$F13)</f>
        <v>0</v>
      </c>
      <c r="ER13" s="148">
        <f>SUMIFS(SpendData[Debit],SpendData[Date],"&gt;"&amp;EQ$11,SpendData[Date],"&lt;="&amp;ER$11,SpendData[Category],$F13)</f>
        <v>0</v>
      </c>
      <c r="ES13" s="148">
        <f>SUMIFS(SpendData[Debit],SpendData[Date],"&gt;"&amp;ER$11,SpendData[Date],"&lt;="&amp;ES$11,SpendData[Category],$F13)</f>
        <v>0</v>
      </c>
      <c r="ET13" s="148">
        <f>SUMIFS(SpendData[Debit],SpendData[Date],"&gt;"&amp;ES$11,SpendData[Date],"&lt;="&amp;ET$11,SpendData[Category],$F13)</f>
        <v>0</v>
      </c>
      <c r="EU13" s="148">
        <f>SUMIFS(SpendData[Debit],SpendData[Date],"&gt;"&amp;ET$11,SpendData[Date],"&lt;="&amp;EU$11,SpendData[Category],$F13)</f>
        <v>0</v>
      </c>
      <c r="EV13" s="148">
        <f>SUMIFS(SpendData[Debit],SpendData[Date],"&gt;"&amp;EU$11,SpendData[Date],"&lt;="&amp;EV$11,SpendData[Category],$F13)</f>
        <v>0</v>
      </c>
      <c r="EW13" s="148">
        <f>SUMIFS(SpendData[Debit],SpendData[Date],"&gt;"&amp;EV$11,SpendData[Date],"&lt;="&amp;EW$11,SpendData[Category],$F13)</f>
        <v>0</v>
      </c>
      <c r="EX13" s="148">
        <f>SUMIFS(SpendData[Debit],SpendData[Date],"&gt;"&amp;EW$11,SpendData[Date],"&lt;="&amp;EX$11,SpendData[Category],$F13)</f>
        <v>0</v>
      </c>
      <c r="EY13" s="148">
        <f>SUMIFS(SpendData[Debit],SpendData[Date],"&gt;"&amp;EX$11,SpendData[Date],"&lt;="&amp;EY$11,SpendData[Category],$F13)</f>
        <v>0</v>
      </c>
      <c r="EZ13" s="148">
        <f>SUMIFS(SpendData[Debit],SpendData[Date],"&gt;"&amp;EY$11,SpendData[Date],"&lt;="&amp;EZ$11,SpendData[Category],$F13)</f>
        <v>0</v>
      </c>
      <c r="FA13" s="148">
        <f>SUMIFS(SpendData[Debit],SpendData[Date],"&gt;"&amp;EZ$11,SpendData[Date],"&lt;="&amp;FA$11,SpendData[Category],$F13)</f>
        <v>0</v>
      </c>
      <c r="FB13" s="148">
        <f>SUMIFS(SpendData[Debit],SpendData[Date],"&gt;"&amp;FA$11,SpendData[Date],"&lt;="&amp;FB$11,SpendData[Category],$F13)</f>
        <v>0</v>
      </c>
      <c r="FC13" s="148">
        <f>SUMIFS(SpendData[Debit],SpendData[Date],"&gt;"&amp;FB$11,SpendData[Date],"&lt;="&amp;FC$11,SpendData[Category],$F13)</f>
        <v>0</v>
      </c>
      <c r="FD13" s="148">
        <f>SUMIFS(SpendData[Debit],SpendData[Date],"&gt;"&amp;FC$11,SpendData[Date],"&lt;="&amp;FD$11,SpendData[Category],$F13)</f>
        <v>0</v>
      </c>
      <c r="FE13" s="148">
        <f>SUMIFS(SpendData[Debit],SpendData[Date],"&gt;"&amp;FD$11,SpendData[Date],"&lt;="&amp;FE$11,SpendData[Category],$F13)</f>
        <v>0</v>
      </c>
      <c r="FF13" s="148">
        <f>SUMIFS(SpendData[Debit],SpendData[Date],"&gt;"&amp;FE$11,SpendData[Date],"&lt;="&amp;FF$11,SpendData[Category],$F13)</f>
        <v>0</v>
      </c>
      <c r="FG13" s="148">
        <f>SUMIFS(SpendData[Debit],SpendData[Date],"&gt;"&amp;FF$11,SpendData[Date],"&lt;="&amp;FG$11,SpendData[Category],$F13)</f>
        <v>0</v>
      </c>
      <c r="FH13" s="148">
        <f>SUMIFS(SpendData[Debit],SpendData[Date],"&gt;"&amp;FG$11,SpendData[Date],"&lt;="&amp;FH$11,SpendData[Category],$F13)</f>
        <v>0</v>
      </c>
      <c r="FI13" s="148">
        <f>SUMIFS(SpendData[Debit],SpendData[Date],"&gt;"&amp;FH$11,SpendData[Date],"&lt;="&amp;FI$11,SpendData[Category],$F13)</f>
        <v>0</v>
      </c>
      <c r="FJ13" s="148">
        <f>SUMIFS(SpendData[Debit],SpendData[Date],"&gt;"&amp;FI$11,SpendData[Date],"&lt;="&amp;FJ$11,SpendData[Category],$F13)</f>
        <v>0</v>
      </c>
      <c r="FK13" s="148">
        <f>SUMIFS(SpendData[Debit],SpendData[Date],"&gt;"&amp;FJ$11,SpendData[Date],"&lt;="&amp;FK$11,SpendData[Category],$F13)</f>
        <v>0</v>
      </c>
      <c r="FL13" s="148">
        <f>SUMIFS(SpendData[Debit],SpendData[Date],"&gt;"&amp;FK$11,SpendData[Date],"&lt;="&amp;FL$11,SpendData[Category],$F13)</f>
        <v>0</v>
      </c>
      <c r="FM13" s="148">
        <f>SUMIFS(SpendData[Debit],SpendData[Date],"&gt;"&amp;FL$11,SpendData[Date],"&lt;="&amp;FM$11,SpendData[Category],$F13)</f>
        <v>0</v>
      </c>
      <c r="FN13" s="148">
        <f>SUMIFS(SpendData[Debit],SpendData[Date],"&gt;"&amp;FM$11,SpendData[Date],"&lt;="&amp;FN$11,SpendData[Category],$F13)</f>
        <v>0</v>
      </c>
      <c r="FO13" s="148">
        <f>SUMIFS(SpendData[Debit],SpendData[Date],"&gt;"&amp;FN$11,SpendData[Date],"&lt;="&amp;FO$11,SpendData[Category],$F13)</f>
        <v>0</v>
      </c>
      <c r="FP13" s="148">
        <f>SUMIFS(SpendData[Debit],SpendData[Date],"&gt;"&amp;FO$11,SpendData[Date],"&lt;="&amp;FP$11,SpendData[Category],$F13)</f>
        <v>0</v>
      </c>
      <c r="FQ13" s="148">
        <f>SUMIFS(SpendData[Debit],SpendData[Date],"&gt;"&amp;FP$11,SpendData[Date],"&lt;="&amp;FQ$11,SpendData[Category],$F13)</f>
        <v>0</v>
      </c>
      <c r="FR13" s="148">
        <f>SUMIFS(SpendData[Debit],SpendData[Date],"&gt;"&amp;FQ$11,SpendData[Date],"&lt;="&amp;FR$11,SpendData[Category],$F13)</f>
        <v>0</v>
      </c>
      <c r="FS13" s="148">
        <f>SUMIFS(SpendData[Debit],SpendData[Date],"&gt;"&amp;FR$11,SpendData[Date],"&lt;="&amp;FS$11,SpendData[Category],$F13)</f>
        <v>0</v>
      </c>
      <c r="FT13" s="148">
        <f>SUMIFS(SpendData[Debit],SpendData[Date],"&gt;"&amp;FS$11,SpendData[Date],"&lt;="&amp;FT$11,SpendData[Category],$F13)</f>
        <v>0</v>
      </c>
      <c r="FU13" s="148">
        <f>SUMIFS(SpendData[Debit],SpendData[Date],"&gt;"&amp;FT$11,SpendData[Date],"&lt;="&amp;FU$11,SpendData[Category],$F13)</f>
        <v>0</v>
      </c>
      <c r="FV13" s="148">
        <f>SUMIFS(SpendData[Debit],SpendData[Date],"&gt;"&amp;FU$11,SpendData[Date],"&lt;="&amp;FV$11,SpendData[Category],$F13)</f>
        <v>0</v>
      </c>
      <c r="FW13" s="148">
        <f>SUMIFS(SpendData[Debit],SpendData[Date],"&gt;"&amp;FV$11,SpendData[Date],"&lt;="&amp;FW$11,SpendData[Category],$F13)</f>
        <v>0</v>
      </c>
      <c r="FX13" s="148">
        <f>SUMIFS(SpendData[Debit],SpendData[Date],"&gt;"&amp;FW$11,SpendData[Date],"&lt;="&amp;FX$11,SpendData[Category],$F13)</f>
        <v>0</v>
      </c>
      <c r="FY13" s="148">
        <f>SUMIFS(SpendData[Debit],SpendData[Date],"&gt;"&amp;FX$11,SpendData[Date],"&lt;="&amp;FY$11,SpendData[Category],$F13)</f>
        <v>0</v>
      </c>
      <c r="FZ13" s="148">
        <f>SUMIFS(SpendData[Debit],SpendData[Date],"&gt;"&amp;FY$11,SpendData[Date],"&lt;="&amp;FZ$11,SpendData[Category],$F13)</f>
        <v>0</v>
      </c>
      <c r="GA13" s="148">
        <f>SUMIFS(SpendData[Debit],SpendData[Date],"&gt;"&amp;FZ$11,SpendData[Date],"&lt;="&amp;GA$11,SpendData[Category],$F13)</f>
        <v>0</v>
      </c>
      <c r="GB13" s="148">
        <f>SUMIFS(SpendData[Debit],SpendData[Date],"&gt;"&amp;GA$11,SpendData[Date],"&lt;="&amp;GB$11,SpendData[Category],$F13)</f>
        <v>0</v>
      </c>
      <c r="GC13" s="148">
        <f>SUMIFS(SpendData[Debit],SpendData[Date],"&gt;"&amp;GB$11,SpendData[Date],"&lt;="&amp;GC$11,SpendData[Category],$F13)</f>
        <v>0</v>
      </c>
      <c r="GD13" s="148">
        <f>SUMIFS(SpendData[Debit],SpendData[Date],"&gt;"&amp;GC$11,SpendData[Date],"&lt;="&amp;GD$11,SpendData[Category],$F13)</f>
        <v>0</v>
      </c>
      <c r="GE13" s="148">
        <f>SUMIFS(SpendData[Debit],SpendData[Date],"&gt;"&amp;GD$11,SpendData[Date],"&lt;="&amp;GE$11,SpendData[Category],$F13)</f>
        <v>0</v>
      </c>
      <c r="GH13" s="35">
        <v>44561</v>
      </c>
      <c r="GI13" s="408">
        <v>0</v>
      </c>
      <c r="GJ13" s="408">
        <v>85</v>
      </c>
      <c r="GK13" s="408">
        <v>3772.3086750631574</v>
      </c>
    </row>
    <row r="14" spans="1:193" x14ac:dyDescent="0.3">
      <c r="A14" s="67" t="s">
        <v>365</v>
      </c>
      <c r="B14" s="148">
        <v>50</v>
      </c>
      <c r="F14" t="str">
        <f t="shared" si="367"/>
        <v>Merchandise</v>
      </c>
      <c r="H14" s="148">
        <f>SUMIFS(SpendData[Debit],SpendData[Date],"&gt;"&amp;G$11,SpendData[Date],"&lt;="&amp;H$11,SpendData[Category],$F14)</f>
        <v>0</v>
      </c>
      <c r="I14" s="148">
        <f>SUMIFS(SpendData[Debit],SpendData[Date],"&gt;"&amp;H$11,SpendData[Date],"&lt;="&amp;I$11,SpendData[Category],$F14)</f>
        <v>0</v>
      </c>
      <c r="J14" s="148">
        <f>SUMIFS(SpendData[Debit],SpendData[Date],"&gt;"&amp;I$11,SpendData[Date],"&lt;="&amp;J$11,SpendData[Category],$F14)</f>
        <v>0</v>
      </c>
      <c r="K14" s="148">
        <f>SUMIFS(SpendData[Debit],SpendData[Date],"&gt;"&amp;J$11,SpendData[Date],"&lt;="&amp;K$11,SpendData[Category],$F14)</f>
        <v>0</v>
      </c>
      <c r="L14" s="148">
        <f>SUMIFS(SpendData[Debit],SpendData[Date],"&gt;"&amp;K$11,SpendData[Date],"&lt;="&amp;L$11,SpendData[Category],$F14)</f>
        <v>0</v>
      </c>
      <c r="M14" s="148">
        <f>SUMIFS(SpendData[Debit],SpendData[Date],"&gt;"&amp;L$11,SpendData[Date],"&lt;="&amp;M$11,SpendData[Category],$F14)</f>
        <v>0</v>
      </c>
      <c r="N14" s="148">
        <f>SUMIFS(SpendData[Debit],SpendData[Date],"&gt;"&amp;M$11,SpendData[Date],"&lt;="&amp;N$11,SpendData[Category],$F14)</f>
        <v>0</v>
      </c>
      <c r="O14" s="148">
        <f>SUMIFS(SpendData[Debit],SpendData[Date],"&gt;"&amp;N$11,SpendData[Date],"&lt;="&amp;O$11,SpendData[Category],$F14)</f>
        <v>0</v>
      </c>
      <c r="P14" s="148">
        <f>SUMIFS(SpendData[Debit],SpendData[Date],"&gt;"&amp;O$11,SpendData[Date],"&lt;="&amp;P$11,SpendData[Category],$F14)</f>
        <v>0</v>
      </c>
      <c r="Q14" s="148">
        <f>SUMIFS(SpendData[Debit],SpendData[Date],"&gt;"&amp;P$11,SpendData[Date],"&lt;="&amp;Q$11,SpendData[Category],$F14)</f>
        <v>0</v>
      </c>
      <c r="R14" s="148">
        <f>SUMIFS(SpendData[Debit],SpendData[Date],"&gt;"&amp;Q$11,SpendData[Date],"&lt;="&amp;R$11,SpendData[Category],$F14)</f>
        <v>0</v>
      </c>
      <c r="S14" s="148">
        <f>SUMIFS(SpendData[Debit],SpendData[Date],"&gt;"&amp;R$11,SpendData[Date],"&lt;="&amp;S$11,SpendData[Category],$F14)</f>
        <v>0</v>
      </c>
      <c r="T14" s="148">
        <f>SUMIFS(SpendData[Debit],SpendData[Date],"&gt;"&amp;S$11,SpendData[Date],"&lt;="&amp;T$11,SpendData[Category],$F14)</f>
        <v>0</v>
      </c>
      <c r="U14" s="148">
        <f>SUMIFS(SpendData[Debit],SpendData[Date],"&gt;"&amp;T$11,SpendData[Date],"&lt;="&amp;U$11,SpendData[Category],$F14)</f>
        <v>0</v>
      </c>
      <c r="V14" s="148">
        <f>SUMIFS(SpendData[Debit],SpendData[Date],"&gt;"&amp;U$11,SpendData[Date],"&lt;="&amp;V$11,SpendData[Category],$F14)</f>
        <v>0</v>
      </c>
      <c r="W14" s="148">
        <f>SUMIFS(SpendData[Debit],SpendData[Date],"&gt;"&amp;V$11,SpendData[Date],"&lt;="&amp;W$11,SpendData[Category],$F14)</f>
        <v>0</v>
      </c>
      <c r="X14" s="148">
        <f>SUMIFS(SpendData[Debit],SpendData[Date],"&gt;"&amp;W$11,SpendData[Date],"&lt;="&amp;X$11,SpendData[Category],$F14)</f>
        <v>0</v>
      </c>
      <c r="Y14" s="148">
        <f>SUMIFS(SpendData[Debit],SpendData[Date],"&gt;"&amp;X$11,SpendData[Date],"&lt;="&amp;Y$11,SpendData[Category],$F14)</f>
        <v>0</v>
      </c>
      <c r="Z14" s="148">
        <f>SUMIFS(SpendData[Debit],SpendData[Date],"&gt;"&amp;Y$11,SpendData[Date],"&lt;="&amp;Z$11,SpendData[Category],$F14)</f>
        <v>0</v>
      </c>
      <c r="AA14" s="148">
        <f>SUMIFS(SpendData[Debit],SpendData[Date],"&gt;"&amp;Z$11,SpendData[Date],"&lt;="&amp;AA$11,SpendData[Category],$F14)</f>
        <v>0</v>
      </c>
      <c r="AB14" s="148">
        <f>SUMIFS(SpendData[Debit],SpendData[Date],"&gt;"&amp;AA$11,SpendData[Date],"&lt;="&amp;AB$11,SpendData[Category],$F14)</f>
        <v>0</v>
      </c>
      <c r="AC14" s="148">
        <f>SUMIFS(SpendData[Debit],SpendData[Date],"&gt;"&amp;AB$11,SpendData[Date],"&lt;="&amp;AC$11,SpendData[Category],$F14)</f>
        <v>0</v>
      </c>
      <c r="AD14" s="148">
        <f>SUMIFS(SpendData[Debit],SpendData[Date],"&gt;"&amp;AC$11,SpendData[Date],"&lt;="&amp;AD$11,SpendData[Category],$F14)</f>
        <v>0</v>
      </c>
      <c r="AE14" s="148">
        <f>SUMIFS(SpendData[Debit],SpendData[Date],"&gt;"&amp;AD$11,SpendData[Date],"&lt;="&amp;AE$11,SpendData[Category],$F14)</f>
        <v>0</v>
      </c>
      <c r="AF14" s="148">
        <f>SUMIFS(SpendData[Debit],SpendData[Date],"&gt;"&amp;AE$11,SpendData[Date],"&lt;="&amp;AF$11,SpendData[Category],$F14)</f>
        <v>0</v>
      </c>
      <c r="AG14" s="148">
        <f>SUMIFS(SpendData[Debit],SpendData[Date],"&gt;"&amp;AF$11,SpendData[Date],"&lt;="&amp;AG$11,SpendData[Category],$F14)</f>
        <v>0</v>
      </c>
      <c r="AH14" s="148">
        <f>SUMIFS(SpendData[Debit],SpendData[Date],"&gt;"&amp;AG$11,SpendData[Date],"&lt;="&amp;AH$11,SpendData[Category],$F14)</f>
        <v>0</v>
      </c>
      <c r="AI14" s="148">
        <f>SUMIFS(SpendData[Debit],SpendData[Date],"&gt;"&amp;AH$11,SpendData[Date],"&lt;="&amp;AI$11,SpendData[Category],$F14)</f>
        <v>0</v>
      </c>
      <c r="AJ14" s="148">
        <f>SUMIFS(SpendData[Debit],SpendData[Date],"&gt;"&amp;AI$11,SpendData[Date],"&lt;="&amp;AJ$11,SpendData[Category],$F14)</f>
        <v>0</v>
      </c>
      <c r="AK14" s="148">
        <f>SUMIFS(SpendData[Debit],SpendData[Date],"&gt;"&amp;AJ$11,SpendData[Date],"&lt;="&amp;AK$11,SpendData[Category],$F14)</f>
        <v>0</v>
      </c>
      <c r="AL14" s="148">
        <f>SUMIFS(SpendData[Debit],SpendData[Date],"&gt;"&amp;AK$11,SpendData[Date],"&lt;="&amp;AL$11,SpendData[Category],$F14)</f>
        <v>0</v>
      </c>
      <c r="AM14" s="148">
        <f>SUMIFS(SpendData[Debit],SpendData[Date],"&gt;"&amp;AL$11,SpendData[Date],"&lt;="&amp;AM$11,SpendData[Category],$F14)</f>
        <v>0</v>
      </c>
      <c r="AN14" s="148">
        <f>SUMIFS(SpendData[Debit],SpendData[Date],"&gt;"&amp;AM$11,SpendData[Date],"&lt;="&amp;AN$11,SpendData[Category],$F14)</f>
        <v>0</v>
      </c>
      <c r="AO14" s="148">
        <f>SUMIFS(SpendData[Debit],SpendData[Date],"&gt;"&amp;AN$11,SpendData[Date],"&lt;="&amp;AO$11,SpendData[Category],$F14)</f>
        <v>50</v>
      </c>
      <c r="AP14" s="148">
        <f>SUMIFS(SpendData[Debit],SpendData[Date],"&gt;"&amp;AO$11,SpendData[Date],"&lt;="&amp;AP$11,SpendData[Category],$F14)</f>
        <v>0</v>
      </c>
      <c r="AQ14" s="148">
        <f>SUMIFS(SpendData[Debit],SpendData[Date],"&gt;"&amp;AP$11,SpendData[Date],"&lt;="&amp;AQ$11,SpendData[Category],$F14)</f>
        <v>0</v>
      </c>
      <c r="AR14" s="148">
        <f>SUMIFS(SpendData[Debit],SpendData[Date],"&gt;"&amp;AQ$11,SpendData[Date],"&lt;="&amp;AR$11,SpendData[Category],$F14)</f>
        <v>0</v>
      </c>
      <c r="AS14" s="148">
        <f>SUMIFS(SpendData[Debit],SpendData[Date],"&gt;"&amp;AR$11,SpendData[Date],"&lt;="&amp;AS$11,SpendData[Category],$F14)</f>
        <v>0</v>
      </c>
      <c r="AT14" s="148">
        <f>SUMIFS(SpendData[Debit],SpendData[Date],"&gt;"&amp;AS$11,SpendData[Date],"&lt;="&amp;AT$11,SpendData[Category],$F14)</f>
        <v>0</v>
      </c>
      <c r="AU14" s="148">
        <f>SUMIFS(SpendData[Debit],SpendData[Date],"&gt;"&amp;AT$11,SpendData[Date],"&lt;="&amp;AU$11,SpendData[Category],$F14)</f>
        <v>0</v>
      </c>
      <c r="AV14" s="148">
        <f>SUMIFS(SpendData[Debit],SpendData[Date],"&gt;"&amp;AU$11,SpendData[Date],"&lt;="&amp;AV$11,SpendData[Category],$F14)</f>
        <v>0</v>
      </c>
      <c r="AW14" s="148">
        <f>SUMIFS(SpendData[Debit],SpendData[Date],"&gt;"&amp;AV$11,SpendData[Date],"&lt;="&amp;AW$11,SpendData[Category],$F14)</f>
        <v>0</v>
      </c>
      <c r="AX14" s="148">
        <f>SUMIFS(SpendData[Debit],SpendData[Date],"&gt;"&amp;AW$11,SpendData[Date],"&lt;="&amp;AX$11,SpendData[Category],$F14)</f>
        <v>0</v>
      </c>
      <c r="AY14" s="148">
        <f>SUMIFS(SpendData[Debit],SpendData[Date],"&gt;"&amp;AX$11,SpendData[Date],"&lt;="&amp;AY$11,SpendData[Category],$F14)</f>
        <v>0</v>
      </c>
      <c r="AZ14" s="148">
        <f>SUMIFS(SpendData[Debit],SpendData[Date],"&gt;"&amp;AY$11,SpendData[Date],"&lt;="&amp;AZ$11,SpendData[Category],$F14)</f>
        <v>0</v>
      </c>
      <c r="BA14" s="148">
        <f>SUMIFS(SpendData[Debit],SpendData[Date],"&gt;"&amp;AZ$11,SpendData[Date],"&lt;="&amp;BA$11,SpendData[Category],$F14)</f>
        <v>0</v>
      </c>
      <c r="BB14" s="148">
        <f>SUMIFS(SpendData[Debit],SpendData[Date],"&gt;"&amp;BA$11,SpendData[Date],"&lt;="&amp;BB$11,SpendData[Category],$F14)</f>
        <v>0</v>
      </c>
      <c r="BC14" s="148">
        <f>SUMIFS(SpendData[Debit],SpendData[Date],"&gt;"&amp;BB$11,SpendData[Date],"&lt;="&amp;BC$11,SpendData[Category],$F14)</f>
        <v>0</v>
      </c>
      <c r="BD14" s="148">
        <f>SUMIFS(SpendData[Debit],SpendData[Date],"&gt;"&amp;BC$11,SpendData[Date],"&lt;="&amp;BD$11,SpendData[Category],$F14)</f>
        <v>0</v>
      </c>
      <c r="BE14" s="148">
        <f>SUMIFS(SpendData[Debit],SpendData[Date],"&gt;"&amp;BD$11,SpendData[Date],"&lt;="&amp;BE$11,SpendData[Category],$F14)</f>
        <v>0</v>
      </c>
      <c r="BF14" s="148">
        <f>SUMIFS(SpendData[Debit],SpendData[Date],"&gt;"&amp;BE$11,SpendData[Date],"&lt;="&amp;BF$11,SpendData[Category],$F14)</f>
        <v>0</v>
      </c>
      <c r="BG14" s="148">
        <f>SUMIFS(SpendData[Debit],SpendData[Date],"&gt;"&amp;BF$11,SpendData[Date],"&lt;="&amp;BG$11,SpendData[Category],$F14)</f>
        <v>0</v>
      </c>
      <c r="BH14" s="148">
        <f>SUMIFS(SpendData[Debit],SpendData[Date],"&gt;"&amp;BG$11,SpendData[Date],"&lt;="&amp;BH$11,SpendData[Category],$F14)</f>
        <v>0</v>
      </c>
      <c r="BI14" s="148">
        <f>SUMIFS(SpendData[Debit],SpendData[Date],"&gt;"&amp;BH$11,SpendData[Date],"&lt;="&amp;BI$11,SpendData[Category],$F14)</f>
        <v>0</v>
      </c>
      <c r="BJ14" s="148">
        <f>SUMIFS(SpendData[Debit],SpendData[Date],"&gt;"&amp;BI$11,SpendData[Date],"&lt;="&amp;BJ$11,SpendData[Category],$F14)</f>
        <v>0</v>
      </c>
      <c r="BK14" s="148">
        <f>SUMIFS(SpendData[Debit],SpendData[Date],"&gt;"&amp;BJ$11,SpendData[Date],"&lt;="&amp;BK$11,SpendData[Category],$F14)</f>
        <v>0</v>
      </c>
      <c r="BL14" s="148">
        <f>SUMIFS(SpendData[Debit],SpendData[Date],"&gt;"&amp;BK$11,SpendData[Date],"&lt;="&amp;BL$11,SpendData[Category],$F14)</f>
        <v>0</v>
      </c>
      <c r="BM14" s="148">
        <f>SUMIFS(SpendData[Debit],SpendData[Date],"&gt;"&amp;BL$11,SpendData[Date],"&lt;="&amp;BM$11,SpendData[Category],$F14)</f>
        <v>0</v>
      </c>
      <c r="BN14" s="148">
        <f>SUMIFS(SpendData[Debit],SpendData[Date],"&gt;"&amp;BM$11,SpendData[Date],"&lt;="&amp;BN$11,SpendData[Category],$F14)</f>
        <v>0</v>
      </c>
      <c r="BO14" s="148">
        <f>SUMIFS(SpendData[Debit],SpendData[Date],"&gt;"&amp;BN$11,SpendData[Date],"&lt;="&amp;BO$11,SpendData[Category],$F14)</f>
        <v>0</v>
      </c>
      <c r="BP14" s="148">
        <f>SUMIFS(SpendData[Debit],SpendData[Date],"&gt;"&amp;BO$11,SpendData[Date],"&lt;="&amp;BP$11,SpendData[Category],$F14)</f>
        <v>0</v>
      </c>
      <c r="BQ14" s="148">
        <f>SUMIFS(SpendData[Debit],SpendData[Date],"&gt;"&amp;BP$11,SpendData[Date],"&lt;="&amp;BQ$11,SpendData[Category],$F14)</f>
        <v>0</v>
      </c>
      <c r="BR14" s="148">
        <f>SUMIFS(SpendData[Debit],SpendData[Date],"&gt;"&amp;BQ$11,SpendData[Date],"&lt;="&amp;BR$11,SpendData[Category],$F14)</f>
        <v>0</v>
      </c>
      <c r="BS14" s="148">
        <f>SUMIFS(SpendData[Debit],SpendData[Date],"&gt;"&amp;BR$11,SpendData[Date],"&lt;="&amp;BS$11,SpendData[Category],$F14)</f>
        <v>0</v>
      </c>
      <c r="BT14" s="148">
        <f>SUMIFS(SpendData[Debit],SpendData[Date],"&gt;"&amp;BS$11,SpendData[Date],"&lt;="&amp;BT$11,SpendData[Category],$F14)</f>
        <v>0</v>
      </c>
      <c r="BU14" s="148">
        <f>SUMIFS(SpendData[Debit],SpendData[Date],"&gt;"&amp;BT$11,SpendData[Date],"&lt;="&amp;BU$11,SpendData[Category],$F14)</f>
        <v>0</v>
      </c>
      <c r="BV14" s="148">
        <f>SUMIFS(SpendData[Debit],SpendData[Date],"&gt;"&amp;BU$11,SpendData[Date],"&lt;="&amp;BV$11,SpendData[Category],$F14)</f>
        <v>0</v>
      </c>
      <c r="BW14" s="148">
        <f>SUMIFS(SpendData[Debit],SpendData[Date],"&gt;"&amp;BV$11,SpendData[Date],"&lt;="&amp;BW$11,SpendData[Category],$F14)</f>
        <v>0</v>
      </c>
      <c r="BX14" s="148">
        <f>SUMIFS(SpendData[Debit],SpendData[Date],"&gt;"&amp;BW$11,SpendData[Date],"&lt;="&amp;BX$11,SpendData[Category],$F14)</f>
        <v>0</v>
      </c>
      <c r="BY14" s="148">
        <f>SUMIFS(SpendData[Debit],SpendData[Date],"&gt;"&amp;BX$11,SpendData[Date],"&lt;="&amp;BY$11,SpendData[Category],$F14)</f>
        <v>0</v>
      </c>
      <c r="BZ14" s="148">
        <f>SUMIFS(SpendData[Debit],SpendData[Date],"&gt;"&amp;BY$11,SpendData[Date],"&lt;="&amp;BZ$11,SpendData[Category],$F14)</f>
        <v>0</v>
      </c>
      <c r="CA14" s="148">
        <f>SUMIFS(SpendData[Debit],SpendData[Date],"&gt;"&amp;BZ$11,SpendData[Date],"&lt;="&amp;CA$11,SpendData[Category],$F14)</f>
        <v>0</v>
      </c>
      <c r="CB14" s="148">
        <f>SUMIFS(SpendData[Debit],SpendData[Date],"&gt;"&amp;CA$11,SpendData[Date],"&lt;="&amp;CB$11,SpendData[Category],$F14)</f>
        <v>0</v>
      </c>
      <c r="CC14" s="148">
        <f>SUMIFS(SpendData[Debit],SpendData[Date],"&gt;"&amp;CB$11,SpendData[Date],"&lt;="&amp;CC$11,SpendData[Category],$F14)</f>
        <v>0</v>
      </c>
      <c r="CD14" s="148">
        <f>SUMIFS(SpendData[Debit],SpendData[Date],"&gt;"&amp;CC$11,SpendData[Date],"&lt;="&amp;CD$11,SpendData[Category],$F14)</f>
        <v>0</v>
      </c>
      <c r="CE14" s="148">
        <f>SUMIFS(SpendData[Debit],SpendData[Date],"&gt;"&amp;CD$11,SpendData[Date],"&lt;="&amp;CE$11,SpendData[Category],$F14)</f>
        <v>0</v>
      </c>
      <c r="CF14" s="148">
        <f>SUMIFS(SpendData[Debit],SpendData[Date],"&gt;"&amp;CE$11,SpendData[Date],"&lt;="&amp;CF$11,SpendData[Category],$F14)</f>
        <v>0</v>
      </c>
      <c r="CG14" s="148">
        <f>SUMIFS(SpendData[Debit],SpendData[Date],"&gt;"&amp;CF$11,SpendData[Date],"&lt;="&amp;CG$11,SpendData[Category],$F14)</f>
        <v>0</v>
      </c>
      <c r="CH14" s="148">
        <f>SUMIFS(SpendData[Debit],SpendData[Date],"&gt;"&amp;CG$11,SpendData[Date],"&lt;="&amp;CH$11,SpendData[Category],$F14)</f>
        <v>0</v>
      </c>
      <c r="CI14" s="148">
        <f>SUMIFS(SpendData[Debit],SpendData[Date],"&gt;"&amp;CH$11,SpendData[Date],"&lt;="&amp;CI$11,SpendData[Category],$F14)</f>
        <v>0</v>
      </c>
      <c r="CJ14" s="148">
        <f>SUMIFS(SpendData[Debit],SpendData[Date],"&gt;"&amp;CI$11,SpendData[Date],"&lt;="&amp;CJ$11,SpendData[Category],$F14)</f>
        <v>0</v>
      </c>
      <c r="CK14" s="148">
        <f>SUMIFS(SpendData[Debit],SpendData[Date],"&gt;"&amp;CJ$11,SpendData[Date],"&lt;="&amp;CK$11,SpendData[Category],$F14)</f>
        <v>0</v>
      </c>
      <c r="CL14" s="148">
        <f>SUMIFS(SpendData[Debit],SpendData[Date],"&gt;"&amp;CK$11,SpendData[Date],"&lt;="&amp;CL$11,SpendData[Category],$F14)</f>
        <v>0</v>
      </c>
      <c r="CM14" s="148">
        <f>SUMIFS(SpendData[Debit],SpendData[Date],"&gt;"&amp;CL$11,SpendData[Date],"&lt;="&amp;CM$11,SpendData[Category],$F14)</f>
        <v>0</v>
      </c>
      <c r="CN14" s="148">
        <f>SUMIFS(SpendData[Debit],SpendData[Date],"&gt;"&amp;CM$11,SpendData[Date],"&lt;="&amp;CN$11,SpendData[Category],$F14)</f>
        <v>0</v>
      </c>
      <c r="CO14" s="148">
        <f>SUMIFS(SpendData[Debit],SpendData[Date],"&gt;"&amp;CN$11,SpendData[Date],"&lt;="&amp;CO$11,SpendData[Category],$F14)</f>
        <v>0</v>
      </c>
      <c r="CP14" s="148">
        <f>SUMIFS(SpendData[Debit],SpendData[Date],"&gt;"&amp;CO$11,SpendData[Date],"&lt;="&amp;CP$11,SpendData[Category],$F14)</f>
        <v>0</v>
      </c>
      <c r="CQ14" s="148">
        <f>SUMIFS(SpendData[Debit],SpendData[Date],"&gt;"&amp;CP$11,SpendData[Date],"&lt;="&amp;CQ$11,SpendData[Category],$F14)</f>
        <v>0</v>
      </c>
      <c r="CR14" s="148">
        <f>SUMIFS(SpendData[Debit],SpendData[Date],"&gt;"&amp;CQ$11,SpendData[Date],"&lt;="&amp;CR$11,SpendData[Category],$F14)</f>
        <v>0</v>
      </c>
      <c r="CS14" s="148">
        <f>SUMIFS(SpendData[Debit],SpendData[Date],"&gt;"&amp;CR$11,SpendData[Date],"&lt;="&amp;CS$11,SpendData[Category],$F14)</f>
        <v>0</v>
      </c>
      <c r="CT14" s="148">
        <f>SUMIFS(SpendData[Debit],SpendData[Date],"&gt;"&amp;CS$11,SpendData[Date],"&lt;="&amp;CT$11,SpendData[Category],$F14)</f>
        <v>0</v>
      </c>
      <c r="CU14" s="148">
        <f>SUMIFS(SpendData[Debit],SpendData[Date],"&gt;"&amp;CT$11,SpendData[Date],"&lt;="&amp;CU$11,SpendData[Category],$F14)</f>
        <v>0</v>
      </c>
      <c r="CV14" s="148">
        <f>SUMIFS(SpendData[Debit],SpendData[Date],"&gt;"&amp;CU$11,SpendData[Date],"&lt;="&amp;CV$11,SpendData[Category],$F14)</f>
        <v>0</v>
      </c>
      <c r="CW14" s="148">
        <f>SUMIFS(SpendData[Debit],SpendData[Date],"&gt;"&amp;CV$11,SpendData[Date],"&lt;="&amp;CW$11,SpendData[Category],$F14)</f>
        <v>0</v>
      </c>
      <c r="CX14" s="148">
        <f>SUMIFS(SpendData[Debit],SpendData[Date],"&gt;"&amp;CW$11,SpendData[Date],"&lt;="&amp;CX$11,SpendData[Category],$F14)</f>
        <v>0</v>
      </c>
      <c r="CY14" s="148">
        <f>SUMIFS(SpendData[Debit],SpendData[Date],"&gt;"&amp;CX$11,SpendData[Date],"&lt;="&amp;CY$11,SpendData[Category],$F14)</f>
        <v>0</v>
      </c>
      <c r="CZ14" s="148">
        <f>SUMIFS(SpendData[Debit],SpendData[Date],"&gt;"&amp;CY$11,SpendData[Date],"&lt;="&amp;CZ$11,SpendData[Category],$F14)</f>
        <v>0</v>
      </c>
      <c r="DA14" s="148">
        <f>SUMIFS(SpendData[Debit],SpendData[Date],"&gt;"&amp;CZ$11,SpendData[Date],"&lt;="&amp;DA$11,SpendData[Category],$F14)</f>
        <v>0</v>
      </c>
      <c r="DB14" s="148">
        <f>SUMIFS(SpendData[Debit],SpendData[Date],"&gt;"&amp;DA$11,SpendData[Date],"&lt;="&amp;DB$11,SpendData[Category],$F14)</f>
        <v>0</v>
      </c>
      <c r="DC14" s="148">
        <f>SUMIFS(SpendData[Debit],SpendData[Date],"&gt;"&amp;DB$11,SpendData[Date],"&lt;="&amp;DC$11,SpendData[Category],$F14)</f>
        <v>0</v>
      </c>
      <c r="DD14" s="148">
        <f>SUMIFS(SpendData[Debit],SpendData[Date],"&gt;"&amp;DC$11,SpendData[Date],"&lt;="&amp;DD$11,SpendData[Category],$F14)</f>
        <v>0</v>
      </c>
      <c r="DE14" s="148">
        <f>SUMIFS(SpendData[Debit],SpendData[Date],"&gt;"&amp;DD$11,SpendData[Date],"&lt;="&amp;DE$11,SpendData[Category],$F14)</f>
        <v>0</v>
      </c>
      <c r="DF14" s="148">
        <f>SUMIFS(SpendData[Debit],SpendData[Date],"&gt;"&amp;DE$11,SpendData[Date],"&lt;="&amp;DF$11,SpendData[Category],$F14)</f>
        <v>0</v>
      </c>
      <c r="DG14" s="148">
        <f>SUMIFS(SpendData[Debit],SpendData[Date],"&gt;"&amp;DF$11,SpendData[Date],"&lt;="&amp;DG$11,SpendData[Category],$F14)</f>
        <v>0</v>
      </c>
      <c r="DH14" s="148">
        <f>SUMIFS(SpendData[Debit],SpendData[Date],"&gt;"&amp;DG$11,SpendData[Date],"&lt;="&amp;DH$11,SpendData[Category],$F14)</f>
        <v>0</v>
      </c>
      <c r="DI14" s="148">
        <f>SUMIFS(SpendData[Debit],SpendData[Date],"&gt;"&amp;DH$11,SpendData[Date],"&lt;="&amp;DI$11,SpendData[Category],$F14)</f>
        <v>0</v>
      </c>
      <c r="DJ14" s="148">
        <f>SUMIFS(SpendData[Debit],SpendData[Date],"&gt;"&amp;DI$11,SpendData[Date],"&lt;="&amp;DJ$11,SpendData[Category],$F14)</f>
        <v>0</v>
      </c>
      <c r="DK14" s="148">
        <f>SUMIFS(SpendData[Debit],SpendData[Date],"&gt;"&amp;DJ$11,SpendData[Date],"&lt;="&amp;DK$11,SpendData[Category],$F14)</f>
        <v>0</v>
      </c>
      <c r="DL14" s="148">
        <f>SUMIFS(SpendData[Debit],SpendData[Date],"&gt;"&amp;DK$11,SpendData[Date],"&lt;="&amp;DL$11,SpendData[Category],$F14)</f>
        <v>0</v>
      </c>
      <c r="DM14" s="148">
        <f>SUMIFS(SpendData[Debit],SpendData[Date],"&gt;"&amp;DL$11,SpendData[Date],"&lt;="&amp;DM$11,SpendData[Category],$F14)</f>
        <v>0</v>
      </c>
      <c r="DN14" s="148">
        <f>SUMIFS(SpendData[Debit],SpendData[Date],"&gt;"&amp;DM$11,SpendData[Date],"&lt;="&amp;DN$11,SpendData[Category],$F14)</f>
        <v>0</v>
      </c>
      <c r="DO14" s="148">
        <f>SUMIFS(SpendData[Debit],SpendData[Date],"&gt;"&amp;DN$11,SpendData[Date],"&lt;="&amp;DO$11,SpendData[Category],$F14)</f>
        <v>0</v>
      </c>
      <c r="DP14" s="148">
        <f>SUMIFS(SpendData[Debit],SpendData[Date],"&gt;"&amp;DO$11,SpendData[Date],"&lt;="&amp;DP$11,SpendData[Category],$F14)</f>
        <v>0</v>
      </c>
      <c r="DQ14" s="148">
        <f>SUMIFS(SpendData[Debit],SpendData[Date],"&gt;"&amp;DP$11,SpendData[Date],"&lt;="&amp;DQ$11,SpendData[Category],$F14)</f>
        <v>0</v>
      </c>
      <c r="DR14" s="148">
        <f>SUMIFS(SpendData[Debit],SpendData[Date],"&gt;"&amp;DQ$11,SpendData[Date],"&lt;="&amp;DR$11,SpendData[Category],$F14)</f>
        <v>0</v>
      </c>
      <c r="DS14" s="148">
        <f>SUMIFS(SpendData[Debit],SpendData[Date],"&gt;"&amp;DR$11,SpendData[Date],"&lt;="&amp;DS$11,SpendData[Category],$F14)</f>
        <v>0</v>
      </c>
      <c r="DT14" s="148">
        <f>SUMIFS(SpendData[Debit],SpendData[Date],"&gt;"&amp;DS$11,SpendData[Date],"&lt;="&amp;DT$11,SpendData[Category],$F14)</f>
        <v>0</v>
      </c>
      <c r="DU14" s="148">
        <f>SUMIFS(SpendData[Debit],SpendData[Date],"&gt;"&amp;DT$11,SpendData[Date],"&lt;="&amp;DU$11,SpendData[Category],$F14)</f>
        <v>0</v>
      </c>
      <c r="DV14" s="148">
        <f>SUMIFS(SpendData[Debit],SpendData[Date],"&gt;"&amp;DU$11,SpendData[Date],"&lt;="&amp;DV$11,SpendData[Category],$F14)</f>
        <v>0</v>
      </c>
      <c r="DW14" s="148">
        <f>SUMIFS(SpendData[Debit],SpendData[Date],"&gt;"&amp;DV$11,SpendData[Date],"&lt;="&amp;DW$11,SpendData[Category],$F14)</f>
        <v>0</v>
      </c>
      <c r="DX14" s="148">
        <f>SUMIFS(SpendData[Debit],SpendData[Date],"&gt;"&amp;DW$11,SpendData[Date],"&lt;="&amp;DX$11,SpendData[Category],$F14)</f>
        <v>0</v>
      </c>
      <c r="DY14" s="148">
        <f>SUMIFS(SpendData[Debit],SpendData[Date],"&gt;"&amp;DX$11,SpendData[Date],"&lt;="&amp;DY$11,SpendData[Category],$F14)</f>
        <v>0</v>
      </c>
      <c r="DZ14" s="148">
        <f>SUMIFS(SpendData[Debit],SpendData[Date],"&gt;"&amp;DY$11,SpendData[Date],"&lt;="&amp;DZ$11,SpendData[Category],$F14)</f>
        <v>0</v>
      </c>
      <c r="EA14" s="148">
        <f>SUMIFS(SpendData[Debit],SpendData[Date],"&gt;"&amp;DZ$11,SpendData[Date],"&lt;="&amp;EA$11,SpendData[Category],$F14)</f>
        <v>0</v>
      </c>
      <c r="EB14" s="148">
        <f>SUMIFS(SpendData[Debit],SpendData[Date],"&gt;"&amp;EA$11,SpendData[Date],"&lt;="&amp;EB$11,SpendData[Category],$F14)</f>
        <v>0</v>
      </c>
      <c r="EC14" s="148">
        <f>SUMIFS(SpendData[Debit],SpendData[Date],"&gt;"&amp;EB$11,SpendData[Date],"&lt;="&amp;EC$11,SpendData[Category],$F14)</f>
        <v>0</v>
      </c>
      <c r="ED14" s="148">
        <f>SUMIFS(SpendData[Debit],SpendData[Date],"&gt;"&amp;EC$11,SpendData[Date],"&lt;="&amp;ED$11,SpendData[Category],$F14)</f>
        <v>0</v>
      </c>
      <c r="EE14" s="148">
        <f>SUMIFS(SpendData[Debit],SpendData[Date],"&gt;"&amp;ED$11,SpendData[Date],"&lt;="&amp;EE$11,SpendData[Category],$F14)</f>
        <v>0</v>
      </c>
      <c r="EF14" s="148">
        <f>SUMIFS(SpendData[Debit],SpendData[Date],"&gt;"&amp;EE$11,SpendData[Date],"&lt;="&amp;EF$11,SpendData[Category],$F14)</f>
        <v>0</v>
      </c>
      <c r="EG14" s="148">
        <f>SUMIFS(SpendData[Debit],SpendData[Date],"&gt;"&amp;EF$11,SpendData[Date],"&lt;="&amp;EG$11,SpendData[Category],$F14)</f>
        <v>0</v>
      </c>
      <c r="EH14" s="148">
        <f>SUMIFS(SpendData[Debit],SpendData[Date],"&gt;"&amp;EG$11,SpendData[Date],"&lt;="&amp;EH$11,SpendData[Category],$F14)</f>
        <v>0</v>
      </c>
      <c r="EI14" s="148">
        <f>SUMIFS(SpendData[Debit],SpendData[Date],"&gt;"&amp;EH$11,SpendData[Date],"&lt;="&amp;EI$11,SpendData[Category],$F14)</f>
        <v>0</v>
      </c>
      <c r="EJ14" s="148">
        <f>SUMIFS(SpendData[Debit],SpendData[Date],"&gt;"&amp;EI$11,SpendData[Date],"&lt;="&amp;EJ$11,SpendData[Category],$F14)</f>
        <v>0</v>
      </c>
      <c r="EK14" s="148">
        <f>SUMIFS(SpendData[Debit],SpendData[Date],"&gt;"&amp;EJ$11,SpendData[Date],"&lt;="&amp;EK$11,SpendData[Category],$F14)</f>
        <v>0</v>
      </c>
      <c r="EL14" s="148">
        <f>SUMIFS(SpendData[Debit],SpendData[Date],"&gt;"&amp;EK$11,SpendData[Date],"&lt;="&amp;EL$11,SpendData[Category],$F14)</f>
        <v>0</v>
      </c>
      <c r="EM14" s="148">
        <f>SUMIFS(SpendData[Debit],SpendData[Date],"&gt;"&amp;EL$11,SpendData[Date],"&lt;="&amp;EM$11,SpendData[Category],$F14)</f>
        <v>0</v>
      </c>
      <c r="EN14" s="148">
        <f>SUMIFS(SpendData[Debit],SpendData[Date],"&gt;"&amp;EM$11,SpendData[Date],"&lt;="&amp;EN$11,SpendData[Category],$F14)</f>
        <v>0</v>
      </c>
      <c r="EO14" s="148">
        <f>SUMIFS(SpendData[Debit],SpendData[Date],"&gt;"&amp;EN$11,SpendData[Date],"&lt;="&amp;EO$11,SpendData[Category],$F14)</f>
        <v>0</v>
      </c>
      <c r="EP14" s="148">
        <f>SUMIFS(SpendData[Debit],SpendData[Date],"&gt;"&amp;EO$11,SpendData[Date],"&lt;="&amp;EP$11,SpendData[Category],$F14)</f>
        <v>0</v>
      </c>
      <c r="EQ14" s="148">
        <f>SUMIFS(SpendData[Debit],SpendData[Date],"&gt;"&amp;EP$11,SpendData[Date],"&lt;="&amp;EQ$11,SpendData[Category],$F14)</f>
        <v>0</v>
      </c>
      <c r="ER14" s="148">
        <f>SUMIFS(SpendData[Debit],SpendData[Date],"&gt;"&amp;EQ$11,SpendData[Date],"&lt;="&amp;ER$11,SpendData[Category],$F14)</f>
        <v>0</v>
      </c>
      <c r="ES14" s="148">
        <f>SUMIFS(SpendData[Debit],SpendData[Date],"&gt;"&amp;ER$11,SpendData[Date],"&lt;="&amp;ES$11,SpendData[Category],$F14)</f>
        <v>0</v>
      </c>
      <c r="ET14" s="148">
        <f>SUMIFS(SpendData[Debit],SpendData[Date],"&gt;"&amp;ES$11,SpendData[Date],"&lt;="&amp;ET$11,SpendData[Category],$F14)</f>
        <v>0</v>
      </c>
      <c r="EU14" s="148">
        <f>SUMIFS(SpendData[Debit],SpendData[Date],"&gt;"&amp;ET$11,SpendData[Date],"&lt;="&amp;EU$11,SpendData[Category],$F14)</f>
        <v>0</v>
      </c>
      <c r="EV14" s="148">
        <f>SUMIFS(SpendData[Debit],SpendData[Date],"&gt;"&amp;EU$11,SpendData[Date],"&lt;="&amp;EV$11,SpendData[Category],$F14)</f>
        <v>0</v>
      </c>
      <c r="EW14" s="148">
        <f>SUMIFS(SpendData[Debit],SpendData[Date],"&gt;"&amp;EV$11,SpendData[Date],"&lt;="&amp;EW$11,SpendData[Category],$F14)</f>
        <v>0</v>
      </c>
      <c r="EX14" s="148">
        <f>SUMIFS(SpendData[Debit],SpendData[Date],"&gt;"&amp;EW$11,SpendData[Date],"&lt;="&amp;EX$11,SpendData[Category],$F14)</f>
        <v>0</v>
      </c>
      <c r="EY14" s="148">
        <f>SUMIFS(SpendData[Debit],SpendData[Date],"&gt;"&amp;EX$11,SpendData[Date],"&lt;="&amp;EY$11,SpendData[Category],$F14)</f>
        <v>0</v>
      </c>
      <c r="EZ14" s="148">
        <f>SUMIFS(SpendData[Debit],SpendData[Date],"&gt;"&amp;EY$11,SpendData[Date],"&lt;="&amp;EZ$11,SpendData[Category],$F14)</f>
        <v>0</v>
      </c>
      <c r="FA14" s="148">
        <f>SUMIFS(SpendData[Debit],SpendData[Date],"&gt;"&amp;EZ$11,SpendData[Date],"&lt;="&amp;FA$11,SpendData[Category],$F14)</f>
        <v>0</v>
      </c>
      <c r="FB14" s="148">
        <f>SUMIFS(SpendData[Debit],SpendData[Date],"&gt;"&amp;FA$11,SpendData[Date],"&lt;="&amp;FB$11,SpendData[Category],$F14)</f>
        <v>0</v>
      </c>
      <c r="FC14" s="148">
        <f>SUMIFS(SpendData[Debit],SpendData[Date],"&gt;"&amp;FB$11,SpendData[Date],"&lt;="&amp;FC$11,SpendData[Category],$F14)</f>
        <v>0</v>
      </c>
      <c r="FD14" s="148">
        <f>SUMIFS(SpendData[Debit],SpendData[Date],"&gt;"&amp;FC$11,SpendData[Date],"&lt;="&amp;FD$11,SpendData[Category],$F14)</f>
        <v>0</v>
      </c>
      <c r="FE14" s="148">
        <f>SUMIFS(SpendData[Debit],SpendData[Date],"&gt;"&amp;FD$11,SpendData[Date],"&lt;="&amp;FE$11,SpendData[Category],$F14)</f>
        <v>0</v>
      </c>
      <c r="FF14" s="148">
        <f>SUMIFS(SpendData[Debit],SpendData[Date],"&gt;"&amp;FE$11,SpendData[Date],"&lt;="&amp;FF$11,SpendData[Category],$F14)</f>
        <v>0</v>
      </c>
      <c r="FG14" s="148">
        <f>SUMIFS(SpendData[Debit],SpendData[Date],"&gt;"&amp;FF$11,SpendData[Date],"&lt;="&amp;FG$11,SpendData[Category],$F14)</f>
        <v>0</v>
      </c>
      <c r="FH14" s="148">
        <f>SUMIFS(SpendData[Debit],SpendData[Date],"&gt;"&amp;FG$11,SpendData[Date],"&lt;="&amp;FH$11,SpendData[Category],$F14)</f>
        <v>0</v>
      </c>
      <c r="FI14" s="148">
        <f>SUMIFS(SpendData[Debit],SpendData[Date],"&gt;"&amp;FH$11,SpendData[Date],"&lt;="&amp;FI$11,SpendData[Category],$F14)</f>
        <v>0</v>
      </c>
      <c r="FJ14" s="148">
        <f>SUMIFS(SpendData[Debit],SpendData[Date],"&gt;"&amp;FI$11,SpendData[Date],"&lt;="&amp;FJ$11,SpendData[Category],$F14)</f>
        <v>0</v>
      </c>
      <c r="FK14" s="148">
        <f>SUMIFS(SpendData[Debit],SpendData[Date],"&gt;"&amp;FJ$11,SpendData[Date],"&lt;="&amp;FK$11,SpendData[Category],$F14)</f>
        <v>0</v>
      </c>
      <c r="FL14" s="148">
        <f>SUMIFS(SpendData[Debit],SpendData[Date],"&gt;"&amp;FK$11,SpendData[Date],"&lt;="&amp;FL$11,SpendData[Category],$F14)</f>
        <v>0</v>
      </c>
      <c r="FM14" s="148">
        <f>SUMIFS(SpendData[Debit],SpendData[Date],"&gt;"&amp;FL$11,SpendData[Date],"&lt;="&amp;FM$11,SpendData[Category],$F14)</f>
        <v>0</v>
      </c>
      <c r="FN14" s="148">
        <f>SUMIFS(SpendData[Debit],SpendData[Date],"&gt;"&amp;FM$11,SpendData[Date],"&lt;="&amp;FN$11,SpendData[Category],$F14)</f>
        <v>0</v>
      </c>
      <c r="FO14" s="148">
        <f>SUMIFS(SpendData[Debit],SpendData[Date],"&gt;"&amp;FN$11,SpendData[Date],"&lt;="&amp;FO$11,SpendData[Category],$F14)</f>
        <v>0</v>
      </c>
      <c r="FP14" s="148">
        <f>SUMIFS(SpendData[Debit],SpendData[Date],"&gt;"&amp;FO$11,SpendData[Date],"&lt;="&amp;FP$11,SpendData[Category],$F14)</f>
        <v>0</v>
      </c>
      <c r="FQ14" s="148">
        <f>SUMIFS(SpendData[Debit],SpendData[Date],"&gt;"&amp;FP$11,SpendData[Date],"&lt;="&amp;FQ$11,SpendData[Category],$F14)</f>
        <v>0</v>
      </c>
      <c r="FR14" s="148">
        <f>SUMIFS(SpendData[Debit],SpendData[Date],"&gt;"&amp;FQ$11,SpendData[Date],"&lt;="&amp;FR$11,SpendData[Category],$F14)</f>
        <v>0</v>
      </c>
      <c r="FS14" s="148">
        <f>SUMIFS(SpendData[Debit],SpendData[Date],"&gt;"&amp;FR$11,SpendData[Date],"&lt;="&amp;FS$11,SpendData[Category],$F14)</f>
        <v>0</v>
      </c>
      <c r="FT14" s="148">
        <f>SUMIFS(SpendData[Debit],SpendData[Date],"&gt;"&amp;FS$11,SpendData[Date],"&lt;="&amp;FT$11,SpendData[Category],$F14)</f>
        <v>0</v>
      </c>
      <c r="FU14" s="148">
        <f>SUMIFS(SpendData[Debit],SpendData[Date],"&gt;"&amp;FT$11,SpendData[Date],"&lt;="&amp;FU$11,SpendData[Category],$F14)</f>
        <v>0</v>
      </c>
      <c r="FV14" s="148">
        <f>SUMIFS(SpendData[Debit],SpendData[Date],"&gt;"&amp;FU$11,SpendData[Date],"&lt;="&amp;FV$11,SpendData[Category],$F14)</f>
        <v>0</v>
      </c>
      <c r="FW14" s="148">
        <f>SUMIFS(SpendData[Debit],SpendData[Date],"&gt;"&amp;FV$11,SpendData[Date],"&lt;="&amp;FW$11,SpendData[Category],$F14)</f>
        <v>0</v>
      </c>
      <c r="FX14" s="148">
        <f>SUMIFS(SpendData[Debit],SpendData[Date],"&gt;"&amp;FW$11,SpendData[Date],"&lt;="&amp;FX$11,SpendData[Category],$F14)</f>
        <v>0</v>
      </c>
      <c r="FY14" s="148">
        <f>SUMIFS(SpendData[Debit],SpendData[Date],"&gt;"&amp;FX$11,SpendData[Date],"&lt;="&amp;FY$11,SpendData[Category],$F14)</f>
        <v>0</v>
      </c>
      <c r="FZ14" s="148">
        <f>SUMIFS(SpendData[Debit],SpendData[Date],"&gt;"&amp;FY$11,SpendData[Date],"&lt;="&amp;FZ$11,SpendData[Category],$F14)</f>
        <v>0</v>
      </c>
      <c r="GA14" s="148">
        <f>SUMIFS(SpendData[Debit],SpendData[Date],"&gt;"&amp;FZ$11,SpendData[Date],"&lt;="&amp;GA$11,SpendData[Category],$F14)</f>
        <v>0</v>
      </c>
      <c r="GB14" s="148">
        <f>SUMIFS(SpendData[Debit],SpendData[Date],"&gt;"&amp;GA$11,SpendData[Date],"&lt;="&amp;GB$11,SpendData[Category],$F14)</f>
        <v>0</v>
      </c>
      <c r="GC14" s="148">
        <f>SUMIFS(SpendData[Debit],SpendData[Date],"&gt;"&amp;GB$11,SpendData[Date],"&lt;="&amp;GC$11,SpendData[Category],$F14)</f>
        <v>0</v>
      </c>
      <c r="GD14" s="148">
        <f>SUMIFS(SpendData[Debit],SpendData[Date],"&gt;"&amp;GC$11,SpendData[Date],"&lt;="&amp;GD$11,SpendData[Category],$F14)</f>
        <v>0</v>
      </c>
      <c r="GE14" s="148">
        <f>SUMIFS(SpendData[Debit],SpendData[Date],"&gt;"&amp;GD$11,SpendData[Date],"&lt;="&amp;GE$11,SpendData[Category],$F14)</f>
        <v>0</v>
      </c>
      <c r="GH14" s="35">
        <v>44592</v>
      </c>
      <c r="GI14" s="408">
        <v>0</v>
      </c>
      <c r="GJ14" s="408">
        <v>85</v>
      </c>
      <c r="GK14" s="408">
        <v>3772.3086750631574</v>
      </c>
    </row>
    <row r="15" spans="1:193" x14ac:dyDescent="0.3">
      <c r="A15" s="67" t="s">
        <v>278</v>
      </c>
      <c r="B15" s="148"/>
      <c r="F15" t="str">
        <f t="shared" si="367"/>
        <v>(blank)</v>
      </c>
      <c r="H15" s="148">
        <f>SUMIFS(SpendData[Debit],SpendData[Date],"&gt;"&amp;G$11,SpendData[Date],"&lt;="&amp;H$11,SpendData[Category],$F15)</f>
        <v>0</v>
      </c>
      <c r="I15" s="148">
        <f>SUMIFS(SpendData[Debit],SpendData[Date],"&gt;"&amp;H$11,SpendData[Date],"&lt;="&amp;I$11,SpendData[Category],$F15)</f>
        <v>0</v>
      </c>
      <c r="J15" s="148">
        <f>SUMIFS(SpendData[Debit],SpendData[Date],"&gt;"&amp;I$11,SpendData[Date],"&lt;="&amp;J$11,SpendData[Category],$F15)</f>
        <v>0</v>
      </c>
      <c r="K15" s="148">
        <f>SUMIFS(SpendData[Debit],SpendData[Date],"&gt;"&amp;J$11,SpendData[Date],"&lt;="&amp;K$11,SpendData[Category],$F15)</f>
        <v>0</v>
      </c>
      <c r="L15" s="148">
        <f>SUMIFS(SpendData[Debit],SpendData[Date],"&gt;"&amp;K$11,SpendData[Date],"&lt;="&amp;L$11,SpendData[Category],$F15)</f>
        <v>0</v>
      </c>
      <c r="M15" s="148">
        <f>SUMIFS(SpendData[Debit],SpendData[Date],"&gt;"&amp;L$11,SpendData[Date],"&lt;="&amp;M$11,SpendData[Category],$F15)</f>
        <v>0</v>
      </c>
      <c r="N15" s="148">
        <f>SUMIFS(SpendData[Debit],SpendData[Date],"&gt;"&amp;M$11,SpendData[Date],"&lt;="&amp;N$11,SpendData[Category],$F15)</f>
        <v>0</v>
      </c>
      <c r="O15" s="148">
        <f>SUMIFS(SpendData[Debit],SpendData[Date],"&gt;"&amp;N$11,SpendData[Date],"&lt;="&amp;O$11,SpendData[Category],$F15)</f>
        <v>0</v>
      </c>
      <c r="P15" s="148">
        <f>SUMIFS(SpendData[Debit],SpendData[Date],"&gt;"&amp;O$11,SpendData[Date],"&lt;="&amp;P$11,SpendData[Category],$F15)</f>
        <v>0</v>
      </c>
      <c r="Q15" s="148">
        <f>SUMIFS(SpendData[Debit],SpendData[Date],"&gt;"&amp;P$11,SpendData[Date],"&lt;="&amp;Q$11,SpendData[Category],$F15)</f>
        <v>0</v>
      </c>
      <c r="R15" s="148">
        <f>SUMIFS(SpendData[Debit],SpendData[Date],"&gt;"&amp;Q$11,SpendData[Date],"&lt;="&amp;R$11,SpendData[Category],$F15)</f>
        <v>0</v>
      </c>
      <c r="S15" s="148">
        <f>SUMIFS(SpendData[Debit],SpendData[Date],"&gt;"&amp;R$11,SpendData[Date],"&lt;="&amp;S$11,SpendData[Category],$F15)</f>
        <v>0</v>
      </c>
      <c r="T15" s="148">
        <f>SUMIFS(SpendData[Debit],SpendData[Date],"&gt;"&amp;S$11,SpendData[Date],"&lt;="&amp;T$11,SpendData[Category],$F15)</f>
        <v>0</v>
      </c>
      <c r="U15" s="148">
        <f>SUMIFS(SpendData[Debit],SpendData[Date],"&gt;"&amp;T$11,SpendData[Date],"&lt;="&amp;U$11,SpendData[Category],$F15)</f>
        <v>0</v>
      </c>
      <c r="V15" s="148">
        <f>SUMIFS(SpendData[Debit],SpendData[Date],"&gt;"&amp;U$11,SpendData[Date],"&lt;="&amp;V$11,SpendData[Category],$F15)</f>
        <v>0</v>
      </c>
      <c r="W15" s="148">
        <f>SUMIFS(SpendData[Debit],SpendData[Date],"&gt;"&amp;V$11,SpendData[Date],"&lt;="&amp;W$11,SpendData[Category],$F15)</f>
        <v>0</v>
      </c>
      <c r="X15" s="148">
        <f>SUMIFS(SpendData[Debit],SpendData[Date],"&gt;"&amp;W$11,SpendData[Date],"&lt;="&amp;X$11,SpendData[Category],$F15)</f>
        <v>0</v>
      </c>
      <c r="Y15" s="148">
        <f>SUMIFS(SpendData[Debit],SpendData[Date],"&gt;"&amp;X$11,SpendData[Date],"&lt;="&amp;Y$11,SpendData[Category],$F15)</f>
        <v>0</v>
      </c>
      <c r="Z15" s="148">
        <f>SUMIFS(SpendData[Debit],SpendData[Date],"&gt;"&amp;Y$11,SpendData[Date],"&lt;="&amp;Z$11,SpendData[Category],$F15)</f>
        <v>0</v>
      </c>
      <c r="AA15" s="148">
        <f>SUMIFS(SpendData[Debit],SpendData[Date],"&gt;"&amp;Z$11,SpendData[Date],"&lt;="&amp;AA$11,SpendData[Category],$F15)</f>
        <v>0</v>
      </c>
      <c r="AB15" s="148">
        <f>SUMIFS(SpendData[Debit],SpendData[Date],"&gt;"&amp;AA$11,SpendData[Date],"&lt;="&amp;AB$11,SpendData[Category],$F15)</f>
        <v>0</v>
      </c>
      <c r="AC15" s="148">
        <f>SUMIFS(SpendData[Debit],SpendData[Date],"&gt;"&amp;AB$11,SpendData[Date],"&lt;="&amp;AC$11,SpendData[Category],$F15)</f>
        <v>0</v>
      </c>
      <c r="AD15" s="148">
        <f>SUMIFS(SpendData[Debit],SpendData[Date],"&gt;"&amp;AC$11,SpendData[Date],"&lt;="&amp;AD$11,SpendData[Category],$F15)</f>
        <v>0</v>
      </c>
      <c r="AE15" s="148">
        <f>SUMIFS(SpendData[Debit],SpendData[Date],"&gt;"&amp;AD$11,SpendData[Date],"&lt;="&amp;AE$11,SpendData[Category],$F15)</f>
        <v>0</v>
      </c>
      <c r="AF15" s="148">
        <f>SUMIFS(SpendData[Debit],SpendData[Date],"&gt;"&amp;AE$11,SpendData[Date],"&lt;="&amp;AF$11,SpendData[Category],$F15)</f>
        <v>0</v>
      </c>
      <c r="AG15" s="148">
        <f>SUMIFS(SpendData[Debit],SpendData[Date],"&gt;"&amp;AF$11,SpendData[Date],"&lt;="&amp;AG$11,SpendData[Category],$F15)</f>
        <v>0</v>
      </c>
      <c r="AH15" s="148">
        <f>SUMIFS(SpendData[Debit],SpendData[Date],"&gt;"&amp;AG$11,SpendData[Date],"&lt;="&amp;AH$11,SpendData[Category],$F15)</f>
        <v>0</v>
      </c>
      <c r="AI15" s="148">
        <f>SUMIFS(SpendData[Debit],SpendData[Date],"&gt;"&amp;AH$11,SpendData[Date],"&lt;="&amp;AI$11,SpendData[Category],$F15)</f>
        <v>0</v>
      </c>
      <c r="AJ15" s="148">
        <f>SUMIFS(SpendData[Debit],SpendData[Date],"&gt;"&amp;AI$11,SpendData[Date],"&lt;="&amp;AJ$11,SpendData[Category],$F15)</f>
        <v>0</v>
      </c>
      <c r="AK15" s="148">
        <f>SUMIFS(SpendData[Debit],SpendData[Date],"&gt;"&amp;AJ$11,SpendData[Date],"&lt;="&amp;AK$11,SpendData[Category],$F15)</f>
        <v>0</v>
      </c>
      <c r="AL15" s="148">
        <f>SUMIFS(SpendData[Debit],SpendData[Date],"&gt;"&amp;AK$11,SpendData[Date],"&lt;="&amp;AL$11,SpendData[Category],$F15)</f>
        <v>0</v>
      </c>
      <c r="AM15" s="148">
        <f>SUMIFS(SpendData[Debit],SpendData[Date],"&gt;"&amp;AL$11,SpendData[Date],"&lt;="&amp;AM$11,SpendData[Category],$F15)</f>
        <v>0</v>
      </c>
      <c r="AN15" s="148">
        <f>SUMIFS(SpendData[Debit],SpendData[Date],"&gt;"&amp;AM$11,SpendData[Date],"&lt;="&amp;AN$11,SpendData[Category],$F15)</f>
        <v>0</v>
      </c>
      <c r="AO15" s="148">
        <f>SUMIFS(SpendData[Debit],SpendData[Date],"&gt;"&amp;AN$11,SpendData[Date],"&lt;="&amp;AO$11,SpendData[Category],$F15)</f>
        <v>0</v>
      </c>
      <c r="AP15" s="148">
        <f>SUMIFS(SpendData[Debit],SpendData[Date],"&gt;"&amp;AO$11,SpendData[Date],"&lt;="&amp;AP$11,SpendData[Category],$F15)</f>
        <v>0</v>
      </c>
      <c r="AQ15" s="148">
        <f>SUMIFS(SpendData[Debit],SpendData[Date],"&gt;"&amp;AP$11,SpendData[Date],"&lt;="&amp;AQ$11,SpendData[Category],$F15)</f>
        <v>0</v>
      </c>
      <c r="AR15" s="148">
        <f>SUMIFS(SpendData[Debit],SpendData[Date],"&gt;"&amp;AQ$11,SpendData[Date],"&lt;="&amp;AR$11,SpendData[Category],$F15)</f>
        <v>0</v>
      </c>
      <c r="AS15" s="148">
        <f>SUMIFS(SpendData[Debit],SpendData[Date],"&gt;"&amp;AR$11,SpendData[Date],"&lt;="&amp;AS$11,SpendData[Category],$F15)</f>
        <v>0</v>
      </c>
      <c r="AT15" s="148">
        <f>SUMIFS(SpendData[Debit],SpendData[Date],"&gt;"&amp;AS$11,SpendData[Date],"&lt;="&amp;AT$11,SpendData[Category],$F15)</f>
        <v>0</v>
      </c>
      <c r="AU15" s="148">
        <f>SUMIFS(SpendData[Debit],SpendData[Date],"&gt;"&amp;AT$11,SpendData[Date],"&lt;="&amp;AU$11,SpendData[Category],$F15)</f>
        <v>0</v>
      </c>
      <c r="AV15" s="148">
        <f>SUMIFS(SpendData[Debit],SpendData[Date],"&gt;"&amp;AU$11,SpendData[Date],"&lt;="&amp;AV$11,SpendData[Category],$F15)</f>
        <v>0</v>
      </c>
      <c r="AW15" s="148">
        <f>SUMIFS(SpendData[Debit],SpendData[Date],"&gt;"&amp;AV$11,SpendData[Date],"&lt;="&amp;AW$11,SpendData[Category],$F15)</f>
        <v>0</v>
      </c>
      <c r="AX15" s="148">
        <f>SUMIFS(SpendData[Debit],SpendData[Date],"&gt;"&amp;AW$11,SpendData[Date],"&lt;="&amp;AX$11,SpendData[Category],$F15)</f>
        <v>0</v>
      </c>
      <c r="AY15" s="148">
        <f>SUMIFS(SpendData[Debit],SpendData[Date],"&gt;"&amp;AX$11,SpendData[Date],"&lt;="&amp;AY$11,SpendData[Category],$F15)</f>
        <v>0</v>
      </c>
      <c r="AZ15" s="148">
        <f>SUMIFS(SpendData[Debit],SpendData[Date],"&gt;"&amp;AY$11,SpendData[Date],"&lt;="&amp;AZ$11,SpendData[Category],$F15)</f>
        <v>0</v>
      </c>
      <c r="BA15" s="148">
        <f>SUMIFS(SpendData[Debit],SpendData[Date],"&gt;"&amp;AZ$11,SpendData[Date],"&lt;="&amp;BA$11,SpendData[Category],$F15)</f>
        <v>0</v>
      </c>
      <c r="BB15" s="148">
        <f>SUMIFS(SpendData[Debit],SpendData[Date],"&gt;"&amp;BA$11,SpendData[Date],"&lt;="&amp;BB$11,SpendData[Category],$F15)</f>
        <v>0</v>
      </c>
      <c r="BC15" s="148">
        <f>SUMIFS(SpendData[Debit],SpendData[Date],"&gt;"&amp;BB$11,SpendData[Date],"&lt;="&amp;BC$11,SpendData[Category],$F15)</f>
        <v>0</v>
      </c>
      <c r="BD15" s="148">
        <f>SUMIFS(SpendData[Debit],SpendData[Date],"&gt;"&amp;BC$11,SpendData[Date],"&lt;="&amp;BD$11,SpendData[Category],$F15)</f>
        <v>0</v>
      </c>
      <c r="BE15" s="148">
        <f>SUMIFS(SpendData[Debit],SpendData[Date],"&gt;"&amp;BD$11,SpendData[Date],"&lt;="&amp;BE$11,SpendData[Category],$F15)</f>
        <v>0</v>
      </c>
      <c r="BF15" s="148">
        <f>SUMIFS(SpendData[Debit],SpendData[Date],"&gt;"&amp;BE$11,SpendData[Date],"&lt;="&amp;BF$11,SpendData[Category],$F15)</f>
        <v>0</v>
      </c>
      <c r="BG15" s="148">
        <f>SUMIFS(SpendData[Debit],SpendData[Date],"&gt;"&amp;BF$11,SpendData[Date],"&lt;="&amp;BG$11,SpendData[Category],$F15)</f>
        <v>0</v>
      </c>
      <c r="BH15" s="148">
        <f>SUMIFS(SpendData[Debit],SpendData[Date],"&gt;"&amp;BG$11,SpendData[Date],"&lt;="&amp;BH$11,SpendData[Category],$F15)</f>
        <v>0</v>
      </c>
      <c r="BI15" s="148">
        <f>SUMIFS(SpendData[Debit],SpendData[Date],"&gt;"&amp;BH$11,SpendData[Date],"&lt;="&amp;BI$11,SpendData[Category],$F15)</f>
        <v>0</v>
      </c>
      <c r="BJ15" s="148">
        <f>SUMIFS(SpendData[Debit],SpendData[Date],"&gt;"&amp;BI$11,SpendData[Date],"&lt;="&amp;BJ$11,SpendData[Category],$F15)</f>
        <v>0</v>
      </c>
      <c r="BK15" s="148">
        <f>SUMIFS(SpendData[Debit],SpendData[Date],"&gt;"&amp;BJ$11,SpendData[Date],"&lt;="&amp;BK$11,SpendData[Category],$F15)</f>
        <v>0</v>
      </c>
      <c r="BL15" s="148">
        <f>SUMIFS(SpendData[Debit],SpendData[Date],"&gt;"&amp;BK$11,SpendData[Date],"&lt;="&amp;BL$11,SpendData[Category],$F15)</f>
        <v>0</v>
      </c>
      <c r="BM15" s="148">
        <f>SUMIFS(SpendData[Debit],SpendData[Date],"&gt;"&amp;BL$11,SpendData[Date],"&lt;="&amp;BM$11,SpendData[Category],$F15)</f>
        <v>0</v>
      </c>
      <c r="BN15" s="148">
        <f>SUMIFS(SpendData[Debit],SpendData[Date],"&gt;"&amp;BM$11,SpendData[Date],"&lt;="&amp;BN$11,SpendData[Category],$F15)</f>
        <v>0</v>
      </c>
      <c r="BO15" s="148">
        <f>SUMIFS(SpendData[Debit],SpendData[Date],"&gt;"&amp;BN$11,SpendData[Date],"&lt;="&amp;BO$11,SpendData[Category],$F15)</f>
        <v>0</v>
      </c>
      <c r="BP15" s="148">
        <f>SUMIFS(SpendData[Debit],SpendData[Date],"&gt;"&amp;BO$11,SpendData[Date],"&lt;="&amp;BP$11,SpendData[Category],$F15)</f>
        <v>0</v>
      </c>
      <c r="BQ15" s="148">
        <f>SUMIFS(SpendData[Debit],SpendData[Date],"&gt;"&amp;BP$11,SpendData[Date],"&lt;="&amp;BQ$11,SpendData[Category],$F15)</f>
        <v>0</v>
      </c>
      <c r="BR15" s="148">
        <f>SUMIFS(SpendData[Debit],SpendData[Date],"&gt;"&amp;BQ$11,SpendData[Date],"&lt;="&amp;BR$11,SpendData[Category],$F15)</f>
        <v>0</v>
      </c>
      <c r="BS15" s="148">
        <f>SUMIFS(SpendData[Debit],SpendData[Date],"&gt;"&amp;BR$11,SpendData[Date],"&lt;="&amp;BS$11,SpendData[Category],$F15)</f>
        <v>0</v>
      </c>
      <c r="BT15" s="148">
        <f>SUMIFS(SpendData[Debit],SpendData[Date],"&gt;"&amp;BS$11,SpendData[Date],"&lt;="&amp;BT$11,SpendData[Category],$F15)</f>
        <v>0</v>
      </c>
      <c r="BU15" s="148">
        <f>SUMIFS(SpendData[Debit],SpendData[Date],"&gt;"&amp;BT$11,SpendData[Date],"&lt;="&amp;BU$11,SpendData[Category],$F15)</f>
        <v>0</v>
      </c>
      <c r="BV15" s="148">
        <f>SUMIFS(SpendData[Debit],SpendData[Date],"&gt;"&amp;BU$11,SpendData[Date],"&lt;="&amp;BV$11,SpendData[Category],$F15)</f>
        <v>0</v>
      </c>
      <c r="BW15" s="148">
        <f>SUMIFS(SpendData[Debit],SpendData[Date],"&gt;"&amp;BV$11,SpendData[Date],"&lt;="&amp;BW$11,SpendData[Category],$F15)</f>
        <v>0</v>
      </c>
      <c r="BX15" s="148">
        <f>SUMIFS(SpendData[Debit],SpendData[Date],"&gt;"&amp;BW$11,SpendData[Date],"&lt;="&amp;BX$11,SpendData[Category],$F15)</f>
        <v>0</v>
      </c>
      <c r="BY15" s="148">
        <f>SUMIFS(SpendData[Debit],SpendData[Date],"&gt;"&amp;BX$11,SpendData[Date],"&lt;="&amp;BY$11,SpendData[Category],$F15)</f>
        <v>0</v>
      </c>
      <c r="BZ15" s="148">
        <f>SUMIFS(SpendData[Debit],SpendData[Date],"&gt;"&amp;BY$11,SpendData[Date],"&lt;="&amp;BZ$11,SpendData[Category],$F15)</f>
        <v>0</v>
      </c>
      <c r="CA15" s="148">
        <f>SUMIFS(SpendData[Debit],SpendData[Date],"&gt;"&amp;BZ$11,SpendData[Date],"&lt;="&amp;CA$11,SpendData[Category],$F15)</f>
        <v>0</v>
      </c>
      <c r="CB15" s="148">
        <f>SUMIFS(SpendData[Debit],SpendData[Date],"&gt;"&amp;CA$11,SpendData[Date],"&lt;="&amp;CB$11,SpendData[Category],$F15)</f>
        <v>0</v>
      </c>
      <c r="CC15" s="148">
        <f>SUMIFS(SpendData[Debit],SpendData[Date],"&gt;"&amp;CB$11,SpendData[Date],"&lt;="&amp;CC$11,SpendData[Category],$F15)</f>
        <v>0</v>
      </c>
      <c r="CD15" s="148">
        <f>SUMIFS(SpendData[Debit],SpendData[Date],"&gt;"&amp;CC$11,SpendData[Date],"&lt;="&amp;CD$11,SpendData[Category],$F15)</f>
        <v>0</v>
      </c>
      <c r="CE15" s="148">
        <f>SUMIFS(SpendData[Debit],SpendData[Date],"&gt;"&amp;CD$11,SpendData[Date],"&lt;="&amp;CE$11,SpendData[Category],$F15)</f>
        <v>0</v>
      </c>
      <c r="CF15" s="148">
        <f>SUMIFS(SpendData[Debit],SpendData[Date],"&gt;"&amp;CE$11,SpendData[Date],"&lt;="&amp;CF$11,SpendData[Category],$F15)</f>
        <v>0</v>
      </c>
      <c r="CG15" s="148">
        <f>SUMIFS(SpendData[Debit],SpendData[Date],"&gt;"&amp;CF$11,SpendData[Date],"&lt;="&amp;CG$11,SpendData[Category],$F15)</f>
        <v>0</v>
      </c>
      <c r="CH15" s="148">
        <f>SUMIFS(SpendData[Debit],SpendData[Date],"&gt;"&amp;CG$11,SpendData[Date],"&lt;="&amp;CH$11,SpendData[Category],$F15)</f>
        <v>0</v>
      </c>
      <c r="CI15" s="148">
        <f>SUMIFS(SpendData[Debit],SpendData[Date],"&gt;"&amp;CH$11,SpendData[Date],"&lt;="&amp;CI$11,SpendData[Category],$F15)</f>
        <v>0</v>
      </c>
      <c r="CJ15" s="148">
        <f>SUMIFS(SpendData[Debit],SpendData[Date],"&gt;"&amp;CI$11,SpendData[Date],"&lt;="&amp;CJ$11,SpendData[Category],$F15)</f>
        <v>0</v>
      </c>
      <c r="CK15" s="148">
        <f>SUMIFS(SpendData[Debit],SpendData[Date],"&gt;"&amp;CJ$11,SpendData[Date],"&lt;="&amp;CK$11,SpendData[Category],$F15)</f>
        <v>0</v>
      </c>
      <c r="CL15" s="148">
        <f>SUMIFS(SpendData[Debit],SpendData[Date],"&gt;"&amp;CK$11,SpendData[Date],"&lt;="&amp;CL$11,SpendData[Category],$F15)</f>
        <v>0</v>
      </c>
      <c r="CM15" s="148">
        <f>SUMIFS(SpendData[Debit],SpendData[Date],"&gt;"&amp;CL$11,SpendData[Date],"&lt;="&amp;CM$11,SpendData[Category],$F15)</f>
        <v>0</v>
      </c>
      <c r="CN15" s="148">
        <f>SUMIFS(SpendData[Debit],SpendData[Date],"&gt;"&amp;CM$11,SpendData[Date],"&lt;="&amp;CN$11,SpendData[Category],$F15)</f>
        <v>0</v>
      </c>
      <c r="CO15" s="148">
        <f>SUMIFS(SpendData[Debit],SpendData[Date],"&gt;"&amp;CN$11,SpendData[Date],"&lt;="&amp;CO$11,SpendData[Category],$F15)</f>
        <v>0</v>
      </c>
      <c r="CP15" s="148">
        <f>SUMIFS(SpendData[Debit],SpendData[Date],"&gt;"&amp;CO$11,SpendData[Date],"&lt;="&amp;CP$11,SpendData[Category],$F15)</f>
        <v>0</v>
      </c>
      <c r="CQ15" s="148">
        <f>SUMIFS(SpendData[Debit],SpendData[Date],"&gt;"&amp;CP$11,SpendData[Date],"&lt;="&amp;CQ$11,SpendData[Category],$F15)</f>
        <v>0</v>
      </c>
      <c r="CR15" s="148">
        <f>SUMIFS(SpendData[Debit],SpendData[Date],"&gt;"&amp;CQ$11,SpendData[Date],"&lt;="&amp;CR$11,SpendData[Category],$F15)</f>
        <v>0</v>
      </c>
      <c r="CS15" s="148">
        <f>SUMIFS(SpendData[Debit],SpendData[Date],"&gt;"&amp;CR$11,SpendData[Date],"&lt;="&amp;CS$11,SpendData[Category],$F15)</f>
        <v>0</v>
      </c>
      <c r="CT15" s="148">
        <f>SUMIFS(SpendData[Debit],SpendData[Date],"&gt;"&amp;CS$11,SpendData[Date],"&lt;="&amp;CT$11,SpendData[Category],$F15)</f>
        <v>0</v>
      </c>
      <c r="CU15" s="148">
        <f>SUMIFS(SpendData[Debit],SpendData[Date],"&gt;"&amp;CT$11,SpendData[Date],"&lt;="&amp;CU$11,SpendData[Category],$F15)</f>
        <v>0</v>
      </c>
      <c r="CV15" s="148">
        <f>SUMIFS(SpendData[Debit],SpendData[Date],"&gt;"&amp;CU$11,SpendData[Date],"&lt;="&amp;CV$11,SpendData[Category],$F15)</f>
        <v>0</v>
      </c>
      <c r="CW15" s="148">
        <f>SUMIFS(SpendData[Debit],SpendData[Date],"&gt;"&amp;CV$11,SpendData[Date],"&lt;="&amp;CW$11,SpendData[Category],$F15)</f>
        <v>0</v>
      </c>
      <c r="CX15" s="148">
        <f>SUMIFS(SpendData[Debit],SpendData[Date],"&gt;"&amp;CW$11,SpendData[Date],"&lt;="&amp;CX$11,SpendData[Category],$F15)</f>
        <v>0</v>
      </c>
      <c r="CY15" s="148">
        <f>SUMIFS(SpendData[Debit],SpendData[Date],"&gt;"&amp;CX$11,SpendData[Date],"&lt;="&amp;CY$11,SpendData[Category],$F15)</f>
        <v>0</v>
      </c>
      <c r="CZ15" s="148">
        <f>SUMIFS(SpendData[Debit],SpendData[Date],"&gt;"&amp;CY$11,SpendData[Date],"&lt;="&amp;CZ$11,SpendData[Category],$F15)</f>
        <v>0</v>
      </c>
      <c r="DA15" s="148">
        <f>SUMIFS(SpendData[Debit],SpendData[Date],"&gt;"&amp;CZ$11,SpendData[Date],"&lt;="&amp;DA$11,SpendData[Category],$F15)</f>
        <v>0</v>
      </c>
      <c r="DB15" s="148">
        <f>SUMIFS(SpendData[Debit],SpendData[Date],"&gt;"&amp;DA$11,SpendData[Date],"&lt;="&amp;DB$11,SpendData[Category],$F15)</f>
        <v>0</v>
      </c>
      <c r="DC15" s="148">
        <f>SUMIFS(SpendData[Debit],SpendData[Date],"&gt;"&amp;DB$11,SpendData[Date],"&lt;="&amp;DC$11,SpendData[Category],$F15)</f>
        <v>0</v>
      </c>
      <c r="DD15" s="148">
        <f>SUMIFS(SpendData[Debit],SpendData[Date],"&gt;"&amp;DC$11,SpendData[Date],"&lt;="&amp;DD$11,SpendData[Category],$F15)</f>
        <v>0</v>
      </c>
      <c r="DE15" s="148">
        <f>SUMIFS(SpendData[Debit],SpendData[Date],"&gt;"&amp;DD$11,SpendData[Date],"&lt;="&amp;DE$11,SpendData[Category],$F15)</f>
        <v>0</v>
      </c>
      <c r="DF15" s="148">
        <f>SUMIFS(SpendData[Debit],SpendData[Date],"&gt;"&amp;DE$11,SpendData[Date],"&lt;="&amp;DF$11,SpendData[Category],$F15)</f>
        <v>0</v>
      </c>
      <c r="DG15" s="148">
        <f>SUMIFS(SpendData[Debit],SpendData[Date],"&gt;"&amp;DF$11,SpendData[Date],"&lt;="&amp;DG$11,SpendData[Category],$F15)</f>
        <v>0</v>
      </c>
      <c r="DH15" s="148">
        <f>SUMIFS(SpendData[Debit],SpendData[Date],"&gt;"&amp;DG$11,SpendData[Date],"&lt;="&amp;DH$11,SpendData[Category],$F15)</f>
        <v>0</v>
      </c>
      <c r="DI15" s="148">
        <f>SUMIFS(SpendData[Debit],SpendData[Date],"&gt;"&amp;DH$11,SpendData[Date],"&lt;="&amp;DI$11,SpendData[Category],$F15)</f>
        <v>0</v>
      </c>
      <c r="DJ15" s="148">
        <f>SUMIFS(SpendData[Debit],SpendData[Date],"&gt;"&amp;DI$11,SpendData[Date],"&lt;="&amp;DJ$11,SpendData[Category],$F15)</f>
        <v>0</v>
      </c>
      <c r="DK15" s="148">
        <f>SUMIFS(SpendData[Debit],SpendData[Date],"&gt;"&amp;DJ$11,SpendData[Date],"&lt;="&amp;DK$11,SpendData[Category],$F15)</f>
        <v>0</v>
      </c>
      <c r="DL15" s="148">
        <f>SUMIFS(SpendData[Debit],SpendData[Date],"&gt;"&amp;DK$11,SpendData[Date],"&lt;="&amp;DL$11,SpendData[Category],$F15)</f>
        <v>0</v>
      </c>
      <c r="DM15" s="148">
        <f>SUMIFS(SpendData[Debit],SpendData[Date],"&gt;"&amp;DL$11,SpendData[Date],"&lt;="&amp;DM$11,SpendData[Category],$F15)</f>
        <v>0</v>
      </c>
      <c r="DN15" s="148">
        <f>SUMIFS(SpendData[Debit],SpendData[Date],"&gt;"&amp;DM$11,SpendData[Date],"&lt;="&amp;DN$11,SpendData[Category],$F15)</f>
        <v>0</v>
      </c>
      <c r="DO15" s="148">
        <f>SUMIFS(SpendData[Debit],SpendData[Date],"&gt;"&amp;DN$11,SpendData[Date],"&lt;="&amp;DO$11,SpendData[Category],$F15)</f>
        <v>0</v>
      </c>
      <c r="DP15" s="148">
        <f>SUMIFS(SpendData[Debit],SpendData[Date],"&gt;"&amp;DO$11,SpendData[Date],"&lt;="&amp;DP$11,SpendData[Category],$F15)</f>
        <v>0</v>
      </c>
      <c r="DQ15" s="148">
        <f>SUMIFS(SpendData[Debit],SpendData[Date],"&gt;"&amp;DP$11,SpendData[Date],"&lt;="&amp;DQ$11,SpendData[Category],$F15)</f>
        <v>0</v>
      </c>
      <c r="DR15" s="148">
        <f>SUMIFS(SpendData[Debit],SpendData[Date],"&gt;"&amp;DQ$11,SpendData[Date],"&lt;="&amp;DR$11,SpendData[Category],$F15)</f>
        <v>0</v>
      </c>
      <c r="DS15" s="148">
        <f>SUMIFS(SpendData[Debit],SpendData[Date],"&gt;"&amp;DR$11,SpendData[Date],"&lt;="&amp;DS$11,SpendData[Category],$F15)</f>
        <v>0</v>
      </c>
      <c r="DT15" s="148">
        <f>SUMIFS(SpendData[Debit],SpendData[Date],"&gt;"&amp;DS$11,SpendData[Date],"&lt;="&amp;DT$11,SpendData[Category],$F15)</f>
        <v>0</v>
      </c>
      <c r="DU15" s="148">
        <f>SUMIFS(SpendData[Debit],SpendData[Date],"&gt;"&amp;DT$11,SpendData[Date],"&lt;="&amp;DU$11,SpendData[Category],$F15)</f>
        <v>0</v>
      </c>
      <c r="DV15" s="148">
        <f>SUMIFS(SpendData[Debit],SpendData[Date],"&gt;"&amp;DU$11,SpendData[Date],"&lt;="&amp;DV$11,SpendData[Category],$F15)</f>
        <v>0</v>
      </c>
      <c r="DW15" s="148">
        <f>SUMIFS(SpendData[Debit],SpendData[Date],"&gt;"&amp;DV$11,SpendData[Date],"&lt;="&amp;DW$11,SpendData[Category],$F15)</f>
        <v>0</v>
      </c>
      <c r="DX15" s="148">
        <f>SUMIFS(SpendData[Debit],SpendData[Date],"&gt;"&amp;DW$11,SpendData[Date],"&lt;="&amp;DX$11,SpendData[Category],$F15)</f>
        <v>0</v>
      </c>
      <c r="DY15" s="148">
        <f>SUMIFS(SpendData[Debit],SpendData[Date],"&gt;"&amp;DX$11,SpendData[Date],"&lt;="&amp;DY$11,SpendData[Category],$F15)</f>
        <v>0</v>
      </c>
      <c r="DZ15" s="148">
        <f>SUMIFS(SpendData[Debit],SpendData[Date],"&gt;"&amp;DY$11,SpendData[Date],"&lt;="&amp;DZ$11,SpendData[Category],$F15)</f>
        <v>0</v>
      </c>
      <c r="EA15" s="148">
        <f>SUMIFS(SpendData[Debit],SpendData[Date],"&gt;"&amp;DZ$11,SpendData[Date],"&lt;="&amp;EA$11,SpendData[Category],$F15)</f>
        <v>0</v>
      </c>
      <c r="EB15" s="148">
        <f>SUMIFS(SpendData[Debit],SpendData[Date],"&gt;"&amp;EA$11,SpendData[Date],"&lt;="&amp;EB$11,SpendData[Category],$F15)</f>
        <v>0</v>
      </c>
      <c r="EC15" s="148">
        <f>SUMIFS(SpendData[Debit],SpendData[Date],"&gt;"&amp;EB$11,SpendData[Date],"&lt;="&amp;EC$11,SpendData[Category],$F15)</f>
        <v>0</v>
      </c>
      <c r="ED15" s="148">
        <f>SUMIFS(SpendData[Debit],SpendData[Date],"&gt;"&amp;EC$11,SpendData[Date],"&lt;="&amp;ED$11,SpendData[Category],$F15)</f>
        <v>0</v>
      </c>
      <c r="EE15" s="148">
        <f>SUMIFS(SpendData[Debit],SpendData[Date],"&gt;"&amp;ED$11,SpendData[Date],"&lt;="&amp;EE$11,SpendData[Category],$F15)</f>
        <v>0</v>
      </c>
      <c r="EF15" s="148">
        <f>SUMIFS(SpendData[Debit],SpendData[Date],"&gt;"&amp;EE$11,SpendData[Date],"&lt;="&amp;EF$11,SpendData[Category],$F15)</f>
        <v>0</v>
      </c>
      <c r="EG15" s="148">
        <f>SUMIFS(SpendData[Debit],SpendData[Date],"&gt;"&amp;EF$11,SpendData[Date],"&lt;="&amp;EG$11,SpendData[Category],$F15)</f>
        <v>0</v>
      </c>
      <c r="EH15" s="148">
        <f>SUMIFS(SpendData[Debit],SpendData[Date],"&gt;"&amp;EG$11,SpendData[Date],"&lt;="&amp;EH$11,SpendData[Category],$F15)</f>
        <v>0</v>
      </c>
      <c r="EI15" s="148">
        <f>SUMIFS(SpendData[Debit],SpendData[Date],"&gt;"&amp;EH$11,SpendData[Date],"&lt;="&amp;EI$11,SpendData[Category],$F15)</f>
        <v>0</v>
      </c>
      <c r="EJ15" s="148">
        <f>SUMIFS(SpendData[Debit],SpendData[Date],"&gt;"&amp;EI$11,SpendData[Date],"&lt;="&amp;EJ$11,SpendData[Category],$F15)</f>
        <v>0</v>
      </c>
      <c r="EK15" s="148">
        <f>SUMIFS(SpendData[Debit],SpendData[Date],"&gt;"&amp;EJ$11,SpendData[Date],"&lt;="&amp;EK$11,SpendData[Category],$F15)</f>
        <v>0</v>
      </c>
      <c r="EL15" s="148">
        <f>SUMIFS(SpendData[Debit],SpendData[Date],"&gt;"&amp;EK$11,SpendData[Date],"&lt;="&amp;EL$11,SpendData[Category],$F15)</f>
        <v>0</v>
      </c>
      <c r="EM15" s="148">
        <f>SUMIFS(SpendData[Debit],SpendData[Date],"&gt;"&amp;EL$11,SpendData[Date],"&lt;="&amp;EM$11,SpendData[Category],$F15)</f>
        <v>0</v>
      </c>
      <c r="EN15" s="148">
        <f>SUMIFS(SpendData[Debit],SpendData[Date],"&gt;"&amp;EM$11,SpendData[Date],"&lt;="&amp;EN$11,SpendData[Category],$F15)</f>
        <v>0</v>
      </c>
      <c r="EO15" s="148">
        <f>SUMIFS(SpendData[Debit],SpendData[Date],"&gt;"&amp;EN$11,SpendData[Date],"&lt;="&amp;EO$11,SpendData[Category],$F15)</f>
        <v>0</v>
      </c>
      <c r="EP15" s="148">
        <f>SUMIFS(SpendData[Debit],SpendData[Date],"&gt;"&amp;EO$11,SpendData[Date],"&lt;="&amp;EP$11,SpendData[Category],$F15)</f>
        <v>0</v>
      </c>
      <c r="EQ15" s="148">
        <f>SUMIFS(SpendData[Debit],SpendData[Date],"&gt;"&amp;EP$11,SpendData[Date],"&lt;="&amp;EQ$11,SpendData[Category],$F15)</f>
        <v>0</v>
      </c>
      <c r="ER15" s="148">
        <f>SUMIFS(SpendData[Debit],SpendData[Date],"&gt;"&amp;EQ$11,SpendData[Date],"&lt;="&amp;ER$11,SpendData[Category],$F15)</f>
        <v>0</v>
      </c>
      <c r="ES15" s="148">
        <f>SUMIFS(SpendData[Debit],SpendData[Date],"&gt;"&amp;ER$11,SpendData[Date],"&lt;="&amp;ES$11,SpendData[Category],$F15)</f>
        <v>0</v>
      </c>
      <c r="ET15" s="148">
        <f>SUMIFS(SpendData[Debit],SpendData[Date],"&gt;"&amp;ES$11,SpendData[Date],"&lt;="&amp;ET$11,SpendData[Category],$F15)</f>
        <v>0</v>
      </c>
      <c r="EU15" s="148">
        <f>SUMIFS(SpendData[Debit],SpendData[Date],"&gt;"&amp;ET$11,SpendData[Date],"&lt;="&amp;EU$11,SpendData[Category],$F15)</f>
        <v>0</v>
      </c>
      <c r="EV15" s="148">
        <f>SUMIFS(SpendData[Debit],SpendData[Date],"&gt;"&amp;EU$11,SpendData[Date],"&lt;="&amp;EV$11,SpendData[Category],$F15)</f>
        <v>0</v>
      </c>
      <c r="EW15" s="148">
        <f>SUMIFS(SpendData[Debit],SpendData[Date],"&gt;"&amp;EV$11,SpendData[Date],"&lt;="&amp;EW$11,SpendData[Category],$F15)</f>
        <v>0</v>
      </c>
      <c r="EX15" s="148">
        <f>SUMIFS(SpendData[Debit],SpendData[Date],"&gt;"&amp;EW$11,SpendData[Date],"&lt;="&amp;EX$11,SpendData[Category],$F15)</f>
        <v>0</v>
      </c>
      <c r="EY15" s="148">
        <f>SUMIFS(SpendData[Debit],SpendData[Date],"&gt;"&amp;EX$11,SpendData[Date],"&lt;="&amp;EY$11,SpendData[Category],$F15)</f>
        <v>0</v>
      </c>
      <c r="EZ15" s="148">
        <f>SUMIFS(SpendData[Debit],SpendData[Date],"&gt;"&amp;EY$11,SpendData[Date],"&lt;="&amp;EZ$11,SpendData[Category],$F15)</f>
        <v>0</v>
      </c>
      <c r="FA15" s="148">
        <f>SUMIFS(SpendData[Debit],SpendData[Date],"&gt;"&amp;EZ$11,SpendData[Date],"&lt;="&amp;FA$11,SpendData[Category],$F15)</f>
        <v>0</v>
      </c>
      <c r="FB15" s="148">
        <f>SUMIFS(SpendData[Debit],SpendData[Date],"&gt;"&amp;FA$11,SpendData[Date],"&lt;="&amp;FB$11,SpendData[Category],$F15)</f>
        <v>0</v>
      </c>
      <c r="FC15" s="148">
        <f>SUMIFS(SpendData[Debit],SpendData[Date],"&gt;"&amp;FB$11,SpendData[Date],"&lt;="&amp;FC$11,SpendData[Category],$F15)</f>
        <v>0</v>
      </c>
      <c r="FD15" s="148">
        <f>SUMIFS(SpendData[Debit],SpendData[Date],"&gt;"&amp;FC$11,SpendData[Date],"&lt;="&amp;FD$11,SpendData[Category],$F15)</f>
        <v>0</v>
      </c>
      <c r="FE15" s="148">
        <f>SUMIFS(SpendData[Debit],SpendData[Date],"&gt;"&amp;FD$11,SpendData[Date],"&lt;="&amp;FE$11,SpendData[Category],$F15)</f>
        <v>0</v>
      </c>
      <c r="FF15" s="148">
        <f>SUMIFS(SpendData[Debit],SpendData[Date],"&gt;"&amp;FE$11,SpendData[Date],"&lt;="&amp;FF$11,SpendData[Category],$F15)</f>
        <v>0</v>
      </c>
      <c r="FG15" s="148">
        <f>SUMIFS(SpendData[Debit],SpendData[Date],"&gt;"&amp;FF$11,SpendData[Date],"&lt;="&amp;FG$11,SpendData[Category],$F15)</f>
        <v>0</v>
      </c>
      <c r="FH15" s="148">
        <f>SUMIFS(SpendData[Debit],SpendData[Date],"&gt;"&amp;FG$11,SpendData[Date],"&lt;="&amp;FH$11,SpendData[Category],$F15)</f>
        <v>0</v>
      </c>
      <c r="FI15" s="148">
        <f>SUMIFS(SpendData[Debit],SpendData[Date],"&gt;"&amp;FH$11,SpendData[Date],"&lt;="&amp;FI$11,SpendData[Category],$F15)</f>
        <v>0</v>
      </c>
      <c r="FJ15" s="148">
        <f>SUMIFS(SpendData[Debit],SpendData[Date],"&gt;"&amp;FI$11,SpendData[Date],"&lt;="&amp;FJ$11,SpendData[Category],$F15)</f>
        <v>0</v>
      </c>
      <c r="FK15" s="148">
        <f>SUMIFS(SpendData[Debit],SpendData[Date],"&gt;"&amp;FJ$11,SpendData[Date],"&lt;="&amp;FK$11,SpendData[Category],$F15)</f>
        <v>0</v>
      </c>
      <c r="FL15" s="148">
        <f>SUMIFS(SpendData[Debit],SpendData[Date],"&gt;"&amp;FK$11,SpendData[Date],"&lt;="&amp;FL$11,SpendData[Category],$F15)</f>
        <v>0</v>
      </c>
      <c r="FM15" s="148">
        <f>SUMIFS(SpendData[Debit],SpendData[Date],"&gt;"&amp;FL$11,SpendData[Date],"&lt;="&amp;FM$11,SpendData[Category],$F15)</f>
        <v>0</v>
      </c>
      <c r="FN15" s="148">
        <f>SUMIFS(SpendData[Debit],SpendData[Date],"&gt;"&amp;FM$11,SpendData[Date],"&lt;="&amp;FN$11,SpendData[Category],$F15)</f>
        <v>0</v>
      </c>
      <c r="FO15" s="148">
        <f>SUMIFS(SpendData[Debit],SpendData[Date],"&gt;"&amp;FN$11,SpendData[Date],"&lt;="&amp;FO$11,SpendData[Category],$F15)</f>
        <v>0</v>
      </c>
      <c r="FP15" s="148">
        <f>SUMIFS(SpendData[Debit],SpendData[Date],"&gt;"&amp;FO$11,SpendData[Date],"&lt;="&amp;FP$11,SpendData[Category],$F15)</f>
        <v>0</v>
      </c>
      <c r="FQ15" s="148">
        <f>SUMIFS(SpendData[Debit],SpendData[Date],"&gt;"&amp;FP$11,SpendData[Date],"&lt;="&amp;FQ$11,SpendData[Category],$F15)</f>
        <v>0</v>
      </c>
      <c r="FR15" s="148">
        <f>SUMIFS(SpendData[Debit],SpendData[Date],"&gt;"&amp;FQ$11,SpendData[Date],"&lt;="&amp;FR$11,SpendData[Category],$F15)</f>
        <v>0</v>
      </c>
      <c r="FS15" s="148">
        <f>SUMIFS(SpendData[Debit],SpendData[Date],"&gt;"&amp;FR$11,SpendData[Date],"&lt;="&amp;FS$11,SpendData[Category],$F15)</f>
        <v>0</v>
      </c>
      <c r="FT15" s="148">
        <f>SUMIFS(SpendData[Debit],SpendData[Date],"&gt;"&amp;FS$11,SpendData[Date],"&lt;="&amp;FT$11,SpendData[Category],$F15)</f>
        <v>0</v>
      </c>
      <c r="FU15" s="148">
        <f>SUMIFS(SpendData[Debit],SpendData[Date],"&gt;"&amp;FT$11,SpendData[Date],"&lt;="&amp;FU$11,SpendData[Category],$F15)</f>
        <v>0</v>
      </c>
      <c r="FV15" s="148">
        <f>SUMIFS(SpendData[Debit],SpendData[Date],"&gt;"&amp;FU$11,SpendData[Date],"&lt;="&amp;FV$11,SpendData[Category],$F15)</f>
        <v>0</v>
      </c>
      <c r="FW15" s="148">
        <f>SUMIFS(SpendData[Debit],SpendData[Date],"&gt;"&amp;FV$11,SpendData[Date],"&lt;="&amp;FW$11,SpendData[Category],$F15)</f>
        <v>0</v>
      </c>
      <c r="FX15" s="148">
        <f>SUMIFS(SpendData[Debit],SpendData[Date],"&gt;"&amp;FW$11,SpendData[Date],"&lt;="&amp;FX$11,SpendData[Category],$F15)</f>
        <v>0</v>
      </c>
      <c r="FY15" s="148">
        <f>SUMIFS(SpendData[Debit],SpendData[Date],"&gt;"&amp;FX$11,SpendData[Date],"&lt;="&amp;FY$11,SpendData[Category],$F15)</f>
        <v>0</v>
      </c>
      <c r="FZ15" s="148">
        <f>SUMIFS(SpendData[Debit],SpendData[Date],"&gt;"&amp;FY$11,SpendData[Date],"&lt;="&amp;FZ$11,SpendData[Category],$F15)</f>
        <v>0</v>
      </c>
      <c r="GA15" s="148">
        <f>SUMIFS(SpendData[Debit],SpendData[Date],"&gt;"&amp;FZ$11,SpendData[Date],"&lt;="&amp;GA$11,SpendData[Category],$F15)</f>
        <v>0</v>
      </c>
      <c r="GB15" s="148">
        <f>SUMIFS(SpendData[Debit],SpendData[Date],"&gt;"&amp;GA$11,SpendData[Date],"&lt;="&amp;GB$11,SpendData[Category],$F15)</f>
        <v>0</v>
      </c>
      <c r="GC15" s="148">
        <f>SUMIFS(SpendData[Debit],SpendData[Date],"&gt;"&amp;GB$11,SpendData[Date],"&lt;="&amp;GC$11,SpendData[Category],$F15)</f>
        <v>0</v>
      </c>
      <c r="GD15" s="148">
        <f>SUMIFS(SpendData[Debit],SpendData[Date],"&gt;"&amp;GC$11,SpendData[Date],"&lt;="&amp;GD$11,SpendData[Category],$F15)</f>
        <v>0</v>
      </c>
      <c r="GE15" s="148">
        <f>SUMIFS(SpendData[Debit],SpendData[Date],"&gt;"&amp;GD$11,SpendData[Date],"&lt;="&amp;GE$11,SpendData[Category],$F15)</f>
        <v>0</v>
      </c>
      <c r="GH15" s="35">
        <v>44620</v>
      </c>
      <c r="GI15" s="408">
        <v>0</v>
      </c>
      <c r="GJ15" s="408">
        <v>85</v>
      </c>
      <c r="GK15" s="408">
        <v>3772.3086750631574</v>
      </c>
    </row>
    <row r="16" spans="1:193" x14ac:dyDescent="0.3">
      <c r="A16" s="67" t="s">
        <v>93</v>
      </c>
      <c r="B16" s="148">
        <v>85</v>
      </c>
      <c r="F16" t="str">
        <f t="shared" si="367"/>
        <v>Grand Total</v>
      </c>
      <c r="H16" s="148">
        <f>SUMIFS(SpendData[Debit],SpendData[Date],"&gt;"&amp;G$11,SpendData[Date],"&lt;="&amp;H$11,SpendData[Category],$F16)</f>
        <v>0</v>
      </c>
      <c r="I16" s="148">
        <f>SUMIFS(SpendData[Debit],SpendData[Date],"&gt;"&amp;H$11,SpendData[Date],"&lt;="&amp;I$11,SpendData[Category],$F16)</f>
        <v>0</v>
      </c>
      <c r="J16" s="148">
        <f>SUMIFS(SpendData[Debit],SpendData[Date],"&gt;"&amp;I$11,SpendData[Date],"&lt;="&amp;J$11,SpendData[Category],$F16)</f>
        <v>0</v>
      </c>
      <c r="K16" s="148">
        <f>SUMIFS(SpendData[Debit],SpendData[Date],"&gt;"&amp;J$11,SpendData[Date],"&lt;="&amp;K$11,SpendData[Category],$F16)</f>
        <v>0</v>
      </c>
      <c r="L16" s="148">
        <f>SUMIFS(SpendData[Debit],SpendData[Date],"&gt;"&amp;K$11,SpendData[Date],"&lt;="&amp;L$11,SpendData[Category],$F16)</f>
        <v>0</v>
      </c>
      <c r="M16" s="148">
        <f>SUMIFS(SpendData[Debit],SpendData[Date],"&gt;"&amp;L$11,SpendData[Date],"&lt;="&amp;M$11,SpendData[Category],$F16)</f>
        <v>0</v>
      </c>
      <c r="N16" s="148">
        <f>SUMIFS(SpendData[Debit],SpendData[Date],"&gt;"&amp;M$11,SpendData[Date],"&lt;="&amp;N$11,SpendData[Category],$F16)</f>
        <v>0</v>
      </c>
      <c r="O16" s="148">
        <f>SUMIFS(SpendData[Debit],SpendData[Date],"&gt;"&amp;N$11,SpendData[Date],"&lt;="&amp;O$11,SpendData[Category],$F16)</f>
        <v>0</v>
      </c>
      <c r="P16" s="148">
        <f>SUMIFS(SpendData[Debit],SpendData[Date],"&gt;"&amp;O$11,SpendData[Date],"&lt;="&amp;P$11,SpendData[Category],$F16)</f>
        <v>0</v>
      </c>
      <c r="Q16" s="148">
        <f>SUMIFS(SpendData[Debit],SpendData[Date],"&gt;"&amp;P$11,SpendData[Date],"&lt;="&amp;Q$11,SpendData[Category],$F16)</f>
        <v>0</v>
      </c>
      <c r="R16" s="148">
        <f>SUMIFS(SpendData[Debit],SpendData[Date],"&gt;"&amp;Q$11,SpendData[Date],"&lt;="&amp;R$11,SpendData[Category],$F16)</f>
        <v>0</v>
      </c>
      <c r="S16" s="148">
        <f>SUMIFS(SpendData[Debit],SpendData[Date],"&gt;"&amp;R$11,SpendData[Date],"&lt;="&amp;S$11,SpendData[Category],$F16)</f>
        <v>0</v>
      </c>
      <c r="T16" s="148">
        <f>SUMIFS(SpendData[Debit],SpendData[Date],"&gt;"&amp;S$11,SpendData[Date],"&lt;="&amp;T$11,SpendData[Category],$F16)</f>
        <v>0</v>
      </c>
      <c r="U16" s="148">
        <f>SUMIFS(SpendData[Debit],SpendData[Date],"&gt;"&amp;T$11,SpendData[Date],"&lt;="&amp;U$11,SpendData[Category],$F16)</f>
        <v>0</v>
      </c>
      <c r="V16" s="148">
        <f>SUMIFS(SpendData[Debit],SpendData[Date],"&gt;"&amp;U$11,SpendData[Date],"&lt;="&amp;V$11,SpendData[Category],$F16)</f>
        <v>0</v>
      </c>
      <c r="W16" s="148">
        <f>SUMIFS(SpendData[Debit],SpendData[Date],"&gt;"&amp;V$11,SpendData[Date],"&lt;="&amp;W$11,SpendData[Category],$F16)</f>
        <v>0</v>
      </c>
      <c r="X16" s="148">
        <f>SUMIFS(SpendData[Debit],SpendData[Date],"&gt;"&amp;W$11,SpendData[Date],"&lt;="&amp;X$11,SpendData[Category],$F16)</f>
        <v>0</v>
      </c>
      <c r="Y16" s="148">
        <f>SUMIFS(SpendData[Debit],SpendData[Date],"&gt;"&amp;X$11,SpendData[Date],"&lt;="&amp;Y$11,SpendData[Category],$F16)</f>
        <v>0</v>
      </c>
      <c r="Z16" s="148">
        <f>SUMIFS(SpendData[Debit],SpendData[Date],"&gt;"&amp;Y$11,SpendData[Date],"&lt;="&amp;Z$11,SpendData[Category],$F16)</f>
        <v>0</v>
      </c>
      <c r="AA16" s="148">
        <f>SUMIFS(SpendData[Debit],SpendData[Date],"&gt;"&amp;Z$11,SpendData[Date],"&lt;="&amp;AA$11,SpendData[Category],$F16)</f>
        <v>0</v>
      </c>
      <c r="AB16" s="148">
        <f>SUMIFS(SpendData[Debit],SpendData[Date],"&gt;"&amp;AA$11,SpendData[Date],"&lt;="&amp;AB$11,SpendData[Category],$F16)</f>
        <v>0</v>
      </c>
      <c r="AC16" s="148">
        <f>SUMIFS(SpendData[Debit],SpendData[Date],"&gt;"&amp;AB$11,SpendData[Date],"&lt;="&amp;AC$11,SpendData[Category],$F16)</f>
        <v>0</v>
      </c>
      <c r="AD16" s="148">
        <f>SUMIFS(SpendData[Debit],SpendData[Date],"&gt;"&amp;AC$11,SpendData[Date],"&lt;="&amp;AD$11,SpendData[Category],$F16)</f>
        <v>0</v>
      </c>
      <c r="AE16" s="148">
        <f>SUMIFS(SpendData[Debit],SpendData[Date],"&gt;"&amp;AD$11,SpendData[Date],"&lt;="&amp;AE$11,SpendData[Category],$F16)</f>
        <v>0</v>
      </c>
      <c r="AF16" s="148">
        <f>SUMIFS(SpendData[Debit],SpendData[Date],"&gt;"&amp;AE$11,SpendData[Date],"&lt;="&amp;AF$11,SpendData[Category],$F16)</f>
        <v>0</v>
      </c>
      <c r="AG16" s="148">
        <f>SUMIFS(SpendData[Debit],SpendData[Date],"&gt;"&amp;AF$11,SpendData[Date],"&lt;="&amp;AG$11,SpendData[Category],$F16)</f>
        <v>0</v>
      </c>
      <c r="AH16" s="148">
        <f>SUMIFS(SpendData[Debit],SpendData[Date],"&gt;"&amp;AG$11,SpendData[Date],"&lt;="&amp;AH$11,SpendData[Category],$F16)</f>
        <v>0</v>
      </c>
      <c r="AI16" s="148">
        <f>SUMIFS(SpendData[Debit],SpendData[Date],"&gt;"&amp;AH$11,SpendData[Date],"&lt;="&amp;AI$11,SpendData[Category],$F16)</f>
        <v>0</v>
      </c>
      <c r="AJ16" s="148">
        <f>SUMIFS(SpendData[Debit],SpendData[Date],"&gt;"&amp;AI$11,SpendData[Date],"&lt;="&amp;AJ$11,SpendData[Category],$F16)</f>
        <v>0</v>
      </c>
      <c r="AK16" s="148">
        <f>SUMIFS(SpendData[Debit],SpendData[Date],"&gt;"&amp;AJ$11,SpendData[Date],"&lt;="&amp;AK$11,SpendData[Category],$F16)</f>
        <v>0</v>
      </c>
      <c r="AL16" s="148">
        <f>SUMIFS(SpendData[Debit],SpendData[Date],"&gt;"&amp;AK$11,SpendData[Date],"&lt;="&amp;AL$11,SpendData[Category],$F16)</f>
        <v>0</v>
      </c>
      <c r="AM16" s="148">
        <f>SUMIFS(SpendData[Debit],SpendData[Date],"&gt;"&amp;AL$11,SpendData[Date],"&lt;="&amp;AM$11,SpendData[Category],$F16)</f>
        <v>0</v>
      </c>
      <c r="AN16" s="148">
        <f>SUMIFS(SpendData[Debit],SpendData[Date],"&gt;"&amp;AM$11,SpendData[Date],"&lt;="&amp;AN$11,SpendData[Category],$F16)</f>
        <v>0</v>
      </c>
      <c r="AO16" s="148">
        <f>SUMIFS(SpendData[Debit],SpendData[Date],"&gt;"&amp;AN$11,SpendData[Date],"&lt;="&amp;AO$11,SpendData[Category],$F16)</f>
        <v>0</v>
      </c>
      <c r="AP16" s="148">
        <f>SUMIFS(SpendData[Debit],SpendData[Date],"&gt;"&amp;AO$11,SpendData[Date],"&lt;="&amp;AP$11,SpendData[Category],$F16)</f>
        <v>0</v>
      </c>
      <c r="AQ16" s="148">
        <f>SUMIFS(SpendData[Debit],SpendData[Date],"&gt;"&amp;AP$11,SpendData[Date],"&lt;="&amp;AQ$11,SpendData[Category],$F16)</f>
        <v>0</v>
      </c>
      <c r="AR16" s="148">
        <f>SUMIFS(SpendData[Debit],SpendData[Date],"&gt;"&amp;AQ$11,SpendData[Date],"&lt;="&amp;AR$11,SpendData[Category],$F16)</f>
        <v>0</v>
      </c>
      <c r="AS16" s="148">
        <f>SUMIFS(SpendData[Debit],SpendData[Date],"&gt;"&amp;AR$11,SpendData[Date],"&lt;="&amp;AS$11,SpendData[Category],$F16)</f>
        <v>0</v>
      </c>
      <c r="AT16" s="148">
        <f>SUMIFS(SpendData[Debit],SpendData[Date],"&gt;"&amp;AS$11,SpendData[Date],"&lt;="&amp;AT$11,SpendData[Category],$F16)</f>
        <v>0</v>
      </c>
      <c r="AU16" s="148">
        <f>SUMIFS(SpendData[Debit],SpendData[Date],"&gt;"&amp;AT$11,SpendData[Date],"&lt;="&amp;AU$11,SpendData[Category],$F16)</f>
        <v>0</v>
      </c>
      <c r="AV16" s="148">
        <f>SUMIFS(SpendData[Debit],SpendData[Date],"&gt;"&amp;AU$11,SpendData[Date],"&lt;="&amp;AV$11,SpendData[Category],$F16)</f>
        <v>0</v>
      </c>
      <c r="AW16" s="148">
        <f>SUMIFS(SpendData[Debit],SpendData[Date],"&gt;"&amp;AV$11,SpendData[Date],"&lt;="&amp;AW$11,SpendData[Category],$F16)</f>
        <v>0</v>
      </c>
      <c r="AX16" s="148">
        <f>SUMIFS(SpendData[Debit],SpendData[Date],"&gt;"&amp;AW$11,SpendData[Date],"&lt;="&amp;AX$11,SpendData[Category],$F16)</f>
        <v>0</v>
      </c>
      <c r="AY16" s="148">
        <f>SUMIFS(SpendData[Debit],SpendData[Date],"&gt;"&amp;AX$11,SpendData[Date],"&lt;="&amp;AY$11,SpendData[Category],$F16)</f>
        <v>0</v>
      </c>
      <c r="AZ16" s="148">
        <f>SUMIFS(SpendData[Debit],SpendData[Date],"&gt;"&amp;AY$11,SpendData[Date],"&lt;="&amp;AZ$11,SpendData[Category],$F16)</f>
        <v>0</v>
      </c>
      <c r="BA16" s="148">
        <f>SUMIFS(SpendData[Debit],SpendData[Date],"&gt;"&amp;AZ$11,SpendData[Date],"&lt;="&amp;BA$11,SpendData[Category],$F16)</f>
        <v>0</v>
      </c>
      <c r="BB16" s="148">
        <f>SUMIFS(SpendData[Debit],SpendData[Date],"&gt;"&amp;BA$11,SpendData[Date],"&lt;="&amp;BB$11,SpendData[Category],$F16)</f>
        <v>0</v>
      </c>
      <c r="BC16" s="148">
        <f>SUMIFS(SpendData[Debit],SpendData[Date],"&gt;"&amp;BB$11,SpendData[Date],"&lt;="&amp;BC$11,SpendData[Category],$F16)</f>
        <v>0</v>
      </c>
      <c r="BD16" s="148">
        <f>SUMIFS(SpendData[Debit],SpendData[Date],"&gt;"&amp;BC$11,SpendData[Date],"&lt;="&amp;BD$11,SpendData[Category],$F16)</f>
        <v>0</v>
      </c>
      <c r="BE16" s="148">
        <f>SUMIFS(SpendData[Debit],SpendData[Date],"&gt;"&amp;BD$11,SpendData[Date],"&lt;="&amp;BE$11,SpendData[Category],$F16)</f>
        <v>0</v>
      </c>
      <c r="BF16" s="148">
        <f>SUMIFS(SpendData[Debit],SpendData[Date],"&gt;"&amp;BE$11,SpendData[Date],"&lt;="&amp;BF$11,SpendData[Category],$F16)</f>
        <v>0</v>
      </c>
      <c r="BG16" s="148">
        <f>SUMIFS(SpendData[Debit],SpendData[Date],"&gt;"&amp;BF$11,SpendData[Date],"&lt;="&amp;BG$11,SpendData[Category],$F16)</f>
        <v>0</v>
      </c>
      <c r="BH16" s="148">
        <f>SUMIFS(SpendData[Debit],SpendData[Date],"&gt;"&amp;BG$11,SpendData[Date],"&lt;="&amp;BH$11,SpendData[Category],$F16)</f>
        <v>0</v>
      </c>
      <c r="BI16" s="148">
        <f>SUMIFS(SpendData[Debit],SpendData[Date],"&gt;"&amp;BH$11,SpendData[Date],"&lt;="&amp;BI$11,SpendData[Category],$F16)</f>
        <v>0</v>
      </c>
      <c r="BJ16" s="148">
        <f>SUMIFS(SpendData[Debit],SpendData[Date],"&gt;"&amp;BI$11,SpendData[Date],"&lt;="&amp;BJ$11,SpendData[Category],$F16)</f>
        <v>0</v>
      </c>
      <c r="BK16" s="148">
        <f>SUMIFS(SpendData[Debit],SpendData[Date],"&gt;"&amp;BJ$11,SpendData[Date],"&lt;="&amp;BK$11,SpendData[Category],$F16)</f>
        <v>0</v>
      </c>
      <c r="BL16" s="148">
        <f>SUMIFS(SpendData[Debit],SpendData[Date],"&gt;"&amp;BK$11,SpendData[Date],"&lt;="&amp;BL$11,SpendData[Category],$F16)</f>
        <v>0</v>
      </c>
      <c r="BM16" s="148">
        <f>SUMIFS(SpendData[Debit],SpendData[Date],"&gt;"&amp;BL$11,SpendData[Date],"&lt;="&amp;BM$11,SpendData[Category],$F16)</f>
        <v>0</v>
      </c>
      <c r="BN16" s="148">
        <f>SUMIFS(SpendData[Debit],SpendData[Date],"&gt;"&amp;BM$11,SpendData[Date],"&lt;="&amp;BN$11,SpendData[Category],$F16)</f>
        <v>0</v>
      </c>
      <c r="BO16" s="148">
        <f>SUMIFS(SpendData[Debit],SpendData[Date],"&gt;"&amp;BN$11,SpendData[Date],"&lt;="&amp;BO$11,SpendData[Category],$F16)</f>
        <v>0</v>
      </c>
      <c r="BP16" s="148">
        <f>SUMIFS(SpendData[Debit],SpendData[Date],"&gt;"&amp;BO$11,SpendData[Date],"&lt;="&amp;BP$11,SpendData[Category],$F16)</f>
        <v>0</v>
      </c>
      <c r="BQ16" s="148">
        <f>SUMIFS(SpendData[Debit],SpendData[Date],"&gt;"&amp;BP$11,SpendData[Date],"&lt;="&amp;BQ$11,SpendData[Category],$F16)</f>
        <v>0</v>
      </c>
      <c r="BR16" s="148">
        <f>SUMIFS(SpendData[Debit],SpendData[Date],"&gt;"&amp;BQ$11,SpendData[Date],"&lt;="&amp;BR$11,SpendData[Category],$F16)</f>
        <v>0</v>
      </c>
      <c r="BS16" s="148">
        <f>SUMIFS(SpendData[Debit],SpendData[Date],"&gt;"&amp;BR$11,SpendData[Date],"&lt;="&amp;BS$11,SpendData[Category],$F16)</f>
        <v>0</v>
      </c>
      <c r="BT16" s="148">
        <f>SUMIFS(SpendData[Debit],SpendData[Date],"&gt;"&amp;BS$11,SpendData[Date],"&lt;="&amp;BT$11,SpendData[Category],$F16)</f>
        <v>0</v>
      </c>
      <c r="BU16" s="148">
        <f>SUMIFS(SpendData[Debit],SpendData[Date],"&gt;"&amp;BT$11,SpendData[Date],"&lt;="&amp;BU$11,SpendData[Category],$F16)</f>
        <v>0</v>
      </c>
      <c r="BV16" s="148">
        <f>SUMIFS(SpendData[Debit],SpendData[Date],"&gt;"&amp;BU$11,SpendData[Date],"&lt;="&amp;BV$11,SpendData[Category],$F16)</f>
        <v>0</v>
      </c>
      <c r="BW16" s="148">
        <f>SUMIFS(SpendData[Debit],SpendData[Date],"&gt;"&amp;BV$11,SpendData[Date],"&lt;="&amp;BW$11,SpendData[Category],$F16)</f>
        <v>0</v>
      </c>
      <c r="BX16" s="148">
        <f>SUMIFS(SpendData[Debit],SpendData[Date],"&gt;"&amp;BW$11,SpendData[Date],"&lt;="&amp;BX$11,SpendData[Category],$F16)</f>
        <v>0</v>
      </c>
      <c r="BY16" s="148">
        <f>SUMIFS(SpendData[Debit],SpendData[Date],"&gt;"&amp;BX$11,SpendData[Date],"&lt;="&amp;BY$11,SpendData[Category],$F16)</f>
        <v>0</v>
      </c>
      <c r="BZ16" s="148">
        <f>SUMIFS(SpendData[Debit],SpendData[Date],"&gt;"&amp;BY$11,SpendData[Date],"&lt;="&amp;BZ$11,SpendData[Category],$F16)</f>
        <v>0</v>
      </c>
      <c r="CA16" s="148">
        <f>SUMIFS(SpendData[Debit],SpendData[Date],"&gt;"&amp;BZ$11,SpendData[Date],"&lt;="&amp;CA$11,SpendData[Category],$F16)</f>
        <v>0</v>
      </c>
      <c r="CB16" s="148">
        <f>SUMIFS(SpendData[Debit],SpendData[Date],"&gt;"&amp;CA$11,SpendData[Date],"&lt;="&amp;CB$11,SpendData[Category],$F16)</f>
        <v>0</v>
      </c>
      <c r="CC16" s="148">
        <f>SUMIFS(SpendData[Debit],SpendData[Date],"&gt;"&amp;CB$11,SpendData[Date],"&lt;="&amp;CC$11,SpendData[Category],$F16)</f>
        <v>0</v>
      </c>
      <c r="CD16" s="148">
        <f>SUMIFS(SpendData[Debit],SpendData[Date],"&gt;"&amp;CC$11,SpendData[Date],"&lt;="&amp;CD$11,SpendData[Category],$F16)</f>
        <v>0</v>
      </c>
      <c r="CE16" s="148">
        <f>SUMIFS(SpendData[Debit],SpendData[Date],"&gt;"&amp;CD$11,SpendData[Date],"&lt;="&amp;CE$11,SpendData[Category],$F16)</f>
        <v>0</v>
      </c>
      <c r="CF16" s="148">
        <f>SUMIFS(SpendData[Debit],SpendData[Date],"&gt;"&amp;CE$11,SpendData[Date],"&lt;="&amp;CF$11,SpendData[Category],$F16)</f>
        <v>0</v>
      </c>
      <c r="CG16" s="148">
        <f>SUMIFS(SpendData[Debit],SpendData[Date],"&gt;"&amp;CF$11,SpendData[Date],"&lt;="&amp;CG$11,SpendData[Category],$F16)</f>
        <v>0</v>
      </c>
      <c r="CH16" s="148">
        <f>SUMIFS(SpendData[Debit],SpendData[Date],"&gt;"&amp;CG$11,SpendData[Date],"&lt;="&amp;CH$11,SpendData[Category],$F16)</f>
        <v>0</v>
      </c>
      <c r="CI16" s="148">
        <f>SUMIFS(SpendData[Debit],SpendData[Date],"&gt;"&amp;CH$11,SpendData[Date],"&lt;="&amp;CI$11,SpendData[Category],$F16)</f>
        <v>0</v>
      </c>
      <c r="CJ16" s="148">
        <f>SUMIFS(SpendData[Debit],SpendData[Date],"&gt;"&amp;CI$11,SpendData[Date],"&lt;="&amp;CJ$11,SpendData[Category],$F16)</f>
        <v>0</v>
      </c>
      <c r="CK16" s="148">
        <f>SUMIFS(SpendData[Debit],SpendData[Date],"&gt;"&amp;CJ$11,SpendData[Date],"&lt;="&amp;CK$11,SpendData[Category],$F16)</f>
        <v>0</v>
      </c>
      <c r="CL16" s="148">
        <f>SUMIFS(SpendData[Debit],SpendData[Date],"&gt;"&amp;CK$11,SpendData[Date],"&lt;="&amp;CL$11,SpendData[Category],$F16)</f>
        <v>0</v>
      </c>
      <c r="CM16" s="148">
        <f>SUMIFS(SpendData[Debit],SpendData[Date],"&gt;"&amp;CL$11,SpendData[Date],"&lt;="&amp;CM$11,SpendData[Category],$F16)</f>
        <v>0</v>
      </c>
      <c r="CN16" s="148">
        <f>SUMIFS(SpendData[Debit],SpendData[Date],"&gt;"&amp;CM$11,SpendData[Date],"&lt;="&amp;CN$11,SpendData[Category],$F16)</f>
        <v>0</v>
      </c>
      <c r="CO16" s="148">
        <f>SUMIFS(SpendData[Debit],SpendData[Date],"&gt;"&amp;CN$11,SpendData[Date],"&lt;="&amp;CO$11,SpendData[Category],$F16)</f>
        <v>0</v>
      </c>
      <c r="CP16" s="148">
        <f>SUMIFS(SpendData[Debit],SpendData[Date],"&gt;"&amp;CO$11,SpendData[Date],"&lt;="&amp;CP$11,SpendData[Category],$F16)</f>
        <v>0</v>
      </c>
      <c r="CQ16" s="148">
        <f>SUMIFS(SpendData[Debit],SpendData[Date],"&gt;"&amp;CP$11,SpendData[Date],"&lt;="&amp;CQ$11,SpendData[Category],$F16)</f>
        <v>0</v>
      </c>
      <c r="CR16" s="148">
        <f>SUMIFS(SpendData[Debit],SpendData[Date],"&gt;"&amp;CQ$11,SpendData[Date],"&lt;="&amp;CR$11,SpendData[Category],$F16)</f>
        <v>0</v>
      </c>
      <c r="CS16" s="148">
        <f>SUMIFS(SpendData[Debit],SpendData[Date],"&gt;"&amp;CR$11,SpendData[Date],"&lt;="&amp;CS$11,SpendData[Category],$F16)</f>
        <v>0</v>
      </c>
      <c r="CT16" s="148">
        <f>SUMIFS(SpendData[Debit],SpendData[Date],"&gt;"&amp;CS$11,SpendData[Date],"&lt;="&amp;CT$11,SpendData[Category],$F16)</f>
        <v>0</v>
      </c>
      <c r="CU16" s="148">
        <f>SUMIFS(SpendData[Debit],SpendData[Date],"&gt;"&amp;CT$11,SpendData[Date],"&lt;="&amp;CU$11,SpendData[Category],$F16)</f>
        <v>0</v>
      </c>
      <c r="CV16" s="148">
        <f>SUMIFS(SpendData[Debit],SpendData[Date],"&gt;"&amp;CU$11,SpendData[Date],"&lt;="&amp;CV$11,SpendData[Category],$F16)</f>
        <v>0</v>
      </c>
      <c r="CW16" s="148">
        <f>SUMIFS(SpendData[Debit],SpendData[Date],"&gt;"&amp;CV$11,SpendData[Date],"&lt;="&amp;CW$11,SpendData[Category],$F16)</f>
        <v>0</v>
      </c>
      <c r="CX16" s="148">
        <f>SUMIFS(SpendData[Debit],SpendData[Date],"&gt;"&amp;CW$11,SpendData[Date],"&lt;="&amp;CX$11,SpendData[Category],$F16)</f>
        <v>0</v>
      </c>
      <c r="CY16" s="148">
        <f>SUMIFS(SpendData[Debit],SpendData[Date],"&gt;"&amp;CX$11,SpendData[Date],"&lt;="&amp;CY$11,SpendData[Category],$F16)</f>
        <v>0</v>
      </c>
      <c r="CZ16" s="148">
        <f>SUMIFS(SpendData[Debit],SpendData[Date],"&gt;"&amp;CY$11,SpendData[Date],"&lt;="&amp;CZ$11,SpendData[Category],$F16)</f>
        <v>0</v>
      </c>
      <c r="DA16" s="148">
        <f>SUMIFS(SpendData[Debit],SpendData[Date],"&gt;"&amp;CZ$11,SpendData[Date],"&lt;="&amp;DA$11,SpendData[Category],$F16)</f>
        <v>0</v>
      </c>
      <c r="DB16" s="148">
        <f>SUMIFS(SpendData[Debit],SpendData[Date],"&gt;"&amp;DA$11,SpendData[Date],"&lt;="&amp;DB$11,SpendData[Category],$F16)</f>
        <v>0</v>
      </c>
      <c r="DC16" s="148">
        <f>SUMIFS(SpendData[Debit],SpendData[Date],"&gt;"&amp;DB$11,SpendData[Date],"&lt;="&amp;DC$11,SpendData[Category],$F16)</f>
        <v>0</v>
      </c>
      <c r="DD16" s="148">
        <f>SUMIFS(SpendData[Debit],SpendData[Date],"&gt;"&amp;DC$11,SpendData[Date],"&lt;="&amp;DD$11,SpendData[Category],$F16)</f>
        <v>0</v>
      </c>
      <c r="DE16" s="148">
        <f>SUMIFS(SpendData[Debit],SpendData[Date],"&gt;"&amp;DD$11,SpendData[Date],"&lt;="&amp;DE$11,SpendData[Category],$F16)</f>
        <v>0</v>
      </c>
      <c r="DF16" s="148">
        <f>SUMIFS(SpendData[Debit],SpendData[Date],"&gt;"&amp;DE$11,SpendData[Date],"&lt;="&amp;DF$11,SpendData[Category],$F16)</f>
        <v>0</v>
      </c>
      <c r="DG16" s="148">
        <f>SUMIFS(SpendData[Debit],SpendData[Date],"&gt;"&amp;DF$11,SpendData[Date],"&lt;="&amp;DG$11,SpendData[Category],$F16)</f>
        <v>0</v>
      </c>
      <c r="DH16" s="148">
        <f>SUMIFS(SpendData[Debit],SpendData[Date],"&gt;"&amp;DG$11,SpendData[Date],"&lt;="&amp;DH$11,SpendData[Category],$F16)</f>
        <v>0</v>
      </c>
      <c r="DI16" s="148">
        <f>SUMIFS(SpendData[Debit],SpendData[Date],"&gt;"&amp;DH$11,SpendData[Date],"&lt;="&amp;DI$11,SpendData[Category],$F16)</f>
        <v>0</v>
      </c>
      <c r="DJ16" s="148">
        <f>SUMIFS(SpendData[Debit],SpendData[Date],"&gt;"&amp;DI$11,SpendData[Date],"&lt;="&amp;DJ$11,SpendData[Category],$F16)</f>
        <v>0</v>
      </c>
      <c r="DK16" s="148">
        <f>SUMIFS(SpendData[Debit],SpendData[Date],"&gt;"&amp;DJ$11,SpendData[Date],"&lt;="&amp;DK$11,SpendData[Category],$F16)</f>
        <v>0</v>
      </c>
      <c r="DL16" s="148">
        <f>SUMIFS(SpendData[Debit],SpendData[Date],"&gt;"&amp;DK$11,SpendData[Date],"&lt;="&amp;DL$11,SpendData[Category],$F16)</f>
        <v>0</v>
      </c>
      <c r="DM16" s="148">
        <f>SUMIFS(SpendData[Debit],SpendData[Date],"&gt;"&amp;DL$11,SpendData[Date],"&lt;="&amp;DM$11,SpendData[Category],$F16)</f>
        <v>0</v>
      </c>
      <c r="DN16" s="148">
        <f>SUMIFS(SpendData[Debit],SpendData[Date],"&gt;"&amp;DM$11,SpendData[Date],"&lt;="&amp;DN$11,SpendData[Category],$F16)</f>
        <v>0</v>
      </c>
      <c r="DO16" s="148">
        <f>SUMIFS(SpendData[Debit],SpendData[Date],"&gt;"&amp;DN$11,SpendData[Date],"&lt;="&amp;DO$11,SpendData[Category],$F16)</f>
        <v>0</v>
      </c>
      <c r="DP16" s="148">
        <f>SUMIFS(SpendData[Debit],SpendData[Date],"&gt;"&amp;DO$11,SpendData[Date],"&lt;="&amp;DP$11,SpendData[Category],$F16)</f>
        <v>0</v>
      </c>
      <c r="DQ16" s="148">
        <f>SUMIFS(SpendData[Debit],SpendData[Date],"&gt;"&amp;DP$11,SpendData[Date],"&lt;="&amp;DQ$11,SpendData[Category],$F16)</f>
        <v>0</v>
      </c>
      <c r="DR16" s="148">
        <f>SUMIFS(SpendData[Debit],SpendData[Date],"&gt;"&amp;DQ$11,SpendData[Date],"&lt;="&amp;DR$11,SpendData[Category],$F16)</f>
        <v>0</v>
      </c>
      <c r="DS16" s="148">
        <f>SUMIFS(SpendData[Debit],SpendData[Date],"&gt;"&amp;DR$11,SpendData[Date],"&lt;="&amp;DS$11,SpendData[Category],$F16)</f>
        <v>0</v>
      </c>
      <c r="DT16" s="148">
        <f>SUMIFS(SpendData[Debit],SpendData[Date],"&gt;"&amp;DS$11,SpendData[Date],"&lt;="&amp;DT$11,SpendData[Category],$F16)</f>
        <v>0</v>
      </c>
      <c r="DU16" s="148">
        <f>SUMIFS(SpendData[Debit],SpendData[Date],"&gt;"&amp;DT$11,SpendData[Date],"&lt;="&amp;DU$11,SpendData[Category],$F16)</f>
        <v>0</v>
      </c>
      <c r="DV16" s="148">
        <f>SUMIFS(SpendData[Debit],SpendData[Date],"&gt;"&amp;DU$11,SpendData[Date],"&lt;="&amp;DV$11,SpendData[Category],$F16)</f>
        <v>0</v>
      </c>
      <c r="DW16" s="148">
        <f>SUMIFS(SpendData[Debit],SpendData[Date],"&gt;"&amp;DV$11,SpendData[Date],"&lt;="&amp;DW$11,SpendData[Category],$F16)</f>
        <v>0</v>
      </c>
      <c r="DX16" s="148">
        <f>SUMIFS(SpendData[Debit],SpendData[Date],"&gt;"&amp;DW$11,SpendData[Date],"&lt;="&amp;DX$11,SpendData[Category],$F16)</f>
        <v>0</v>
      </c>
      <c r="DY16" s="148">
        <f>SUMIFS(SpendData[Debit],SpendData[Date],"&gt;"&amp;DX$11,SpendData[Date],"&lt;="&amp;DY$11,SpendData[Category],$F16)</f>
        <v>0</v>
      </c>
      <c r="DZ16" s="148">
        <f>SUMIFS(SpendData[Debit],SpendData[Date],"&gt;"&amp;DY$11,SpendData[Date],"&lt;="&amp;DZ$11,SpendData[Category],$F16)</f>
        <v>0</v>
      </c>
      <c r="EA16" s="148">
        <f>SUMIFS(SpendData[Debit],SpendData[Date],"&gt;"&amp;DZ$11,SpendData[Date],"&lt;="&amp;EA$11,SpendData[Category],$F16)</f>
        <v>0</v>
      </c>
      <c r="EB16" s="148">
        <f>SUMIFS(SpendData[Debit],SpendData[Date],"&gt;"&amp;EA$11,SpendData[Date],"&lt;="&amp;EB$11,SpendData[Category],$F16)</f>
        <v>0</v>
      </c>
      <c r="EC16" s="148">
        <f>SUMIFS(SpendData[Debit],SpendData[Date],"&gt;"&amp;EB$11,SpendData[Date],"&lt;="&amp;EC$11,SpendData[Category],$F16)</f>
        <v>0</v>
      </c>
      <c r="ED16" s="148">
        <f>SUMIFS(SpendData[Debit],SpendData[Date],"&gt;"&amp;EC$11,SpendData[Date],"&lt;="&amp;ED$11,SpendData[Category],$F16)</f>
        <v>0</v>
      </c>
      <c r="EE16" s="148">
        <f>SUMIFS(SpendData[Debit],SpendData[Date],"&gt;"&amp;ED$11,SpendData[Date],"&lt;="&amp;EE$11,SpendData[Category],$F16)</f>
        <v>0</v>
      </c>
      <c r="EF16" s="148">
        <f>SUMIFS(SpendData[Debit],SpendData[Date],"&gt;"&amp;EE$11,SpendData[Date],"&lt;="&amp;EF$11,SpendData[Category],$F16)</f>
        <v>0</v>
      </c>
      <c r="EG16" s="148">
        <f>SUMIFS(SpendData[Debit],SpendData[Date],"&gt;"&amp;EF$11,SpendData[Date],"&lt;="&amp;EG$11,SpendData[Category],$F16)</f>
        <v>0</v>
      </c>
      <c r="EH16" s="148">
        <f>SUMIFS(SpendData[Debit],SpendData[Date],"&gt;"&amp;EG$11,SpendData[Date],"&lt;="&amp;EH$11,SpendData[Category],$F16)</f>
        <v>0</v>
      </c>
      <c r="EI16" s="148">
        <f>SUMIFS(SpendData[Debit],SpendData[Date],"&gt;"&amp;EH$11,SpendData[Date],"&lt;="&amp;EI$11,SpendData[Category],$F16)</f>
        <v>0</v>
      </c>
      <c r="EJ16" s="148">
        <f>SUMIFS(SpendData[Debit],SpendData[Date],"&gt;"&amp;EI$11,SpendData[Date],"&lt;="&amp;EJ$11,SpendData[Category],$F16)</f>
        <v>0</v>
      </c>
      <c r="EK16" s="148">
        <f>SUMIFS(SpendData[Debit],SpendData[Date],"&gt;"&amp;EJ$11,SpendData[Date],"&lt;="&amp;EK$11,SpendData[Category],$F16)</f>
        <v>0</v>
      </c>
      <c r="EL16" s="148">
        <f>SUMIFS(SpendData[Debit],SpendData[Date],"&gt;"&amp;EK$11,SpendData[Date],"&lt;="&amp;EL$11,SpendData[Category],$F16)</f>
        <v>0</v>
      </c>
      <c r="EM16" s="148">
        <f>SUMIFS(SpendData[Debit],SpendData[Date],"&gt;"&amp;EL$11,SpendData[Date],"&lt;="&amp;EM$11,SpendData[Category],$F16)</f>
        <v>0</v>
      </c>
      <c r="EN16" s="148">
        <f>SUMIFS(SpendData[Debit],SpendData[Date],"&gt;"&amp;EM$11,SpendData[Date],"&lt;="&amp;EN$11,SpendData[Category],$F16)</f>
        <v>0</v>
      </c>
      <c r="EO16" s="148">
        <f>SUMIFS(SpendData[Debit],SpendData[Date],"&gt;"&amp;EN$11,SpendData[Date],"&lt;="&amp;EO$11,SpendData[Category],$F16)</f>
        <v>0</v>
      </c>
      <c r="EP16" s="148">
        <f>SUMIFS(SpendData[Debit],SpendData[Date],"&gt;"&amp;EO$11,SpendData[Date],"&lt;="&amp;EP$11,SpendData[Category],$F16)</f>
        <v>0</v>
      </c>
      <c r="EQ16" s="148">
        <f>SUMIFS(SpendData[Debit],SpendData[Date],"&gt;"&amp;EP$11,SpendData[Date],"&lt;="&amp;EQ$11,SpendData[Category],$F16)</f>
        <v>0</v>
      </c>
      <c r="ER16" s="148">
        <f>SUMIFS(SpendData[Debit],SpendData[Date],"&gt;"&amp;EQ$11,SpendData[Date],"&lt;="&amp;ER$11,SpendData[Category],$F16)</f>
        <v>0</v>
      </c>
      <c r="ES16" s="148">
        <f>SUMIFS(SpendData[Debit],SpendData[Date],"&gt;"&amp;ER$11,SpendData[Date],"&lt;="&amp;ES$11,SpendData[Category],$F16)</f>
        <v>0</v>
      </c>
      <c r="ET16" s="148">
        <f>SUMIFS(SpendData[Debit],SpendData[Date],"&gt;"&amp;ES$11,SpendData[Date],"&lt;="&amp;ET$11,SpendData[Category],$F16)</f>
        <v>0</v>
      </c>
      <c r="EU16" s="148">
        <f>SUMIFS(SpendData[Debit],SpendData[Date],"&gt;"&amp;ET$11,SpendData[Date],"&lt;="&amp;EU$11,SpendData[Category],$F16)</f>
        <v>0</v>
      </c>
      <c r="EV16" s="148">
        <f>SUMIFS(SpendData[Debit],SpendData[Date],"&gt;"&amp;EU$11,SpendData[Date],"&lt;="&amp;EV$11,SpendData[Category],$F16)</f>
        <v>0</v>
      </c>
      <c r="EW16" s="148">
        <f>SUMIFS(SpendData[Debit],SpendData[Date],"&gt;"&amp;EV$11,SpendData[Date],"&lt;="&amp;EW$11,SpendData[Category],$F16)</f>
        <v>0</v>
      </c>
      <c r="EX16" s="148">
        <f>SUMIFS(SpendData[Debit],SpendData[Date],"&gt;"&amp;EW$11,SpendData[Date],"&lt;="&amp;EX$11,SpendData[Category],$F16)</f>
        <v>0</v>
      </c>
      <c r="EY16" s="148">
        <f>SUMIFS(SpendData[Debit],SpendData[Date],"&gt;"&amp;EX$11,SpendData[Date],"&lt;="&amp;EY$11,SpendData[Category],$F16)</f>
        <v>0</v>
      </c>
      <c r="EZ16" s="148">
        <f>SUMIFS(SpendData[Debit],SpendData[Date],"&gt;"&amp;EY$11,SpendData[Date],"&lt;="&amp;EZ$11,SpendData[Category],$F16)</f>
        <v>0</v>
      </c>
      <c r="FA16" s="148">
        <f>SUMIFS(SpendData[Debit],SpendData[Date],"&gt;"&amp;EZ$11,SpendData[Date],"&lt;="&amp;FA$11,SpendData[Category],$F16)</f>
        <v>0</v>
      </c>
      <c r="FB16" s="148">
        <f>SUMIFS(SpendData[Debit],SpendData[Date],"&gt;"&amp;FA$11,SpendData[Date],"&lt;="&amp;FB$11,SpendData[Category],$F16)</f>
        <v>0</v>
      </c>
      <c r="FC16" s="148">
        <f>SUMIFS(SpendData[Debit],SpendData[Date],"&gt;"&amp;FB$11,SpendData[Date],"&lt;="&amp;FC$11,SpendData[Category],$F16)</f>
        <v>0</v>
      </c>
      <c r="FD16" s="148">
        <f>SUMIFS(SpendData[Debit],SpendData[Date],"&gt;"&amp;FC$11,SpendData[Date],"&lt;="&amp;FD$11,SpendData[Category],$F16)</f>
        <v>0</v>
      </c>
      <c r="FE16" s="148">
        <f>SUMIFS(SpendData[Debit],SpendData[Date],"&gt;"&amp;FD$11,SpendData[Date],"&lt;="&amp;FE$11,SpendData[Category],$F16)</f>
        <v>0</v>
      </c>
      <c r="FF16" s="148">
        <f>SUMIFS(SpendData[Debit],SpendData[Date],"&gt;"&amp;FE$11,SpendData[Date],"&lt;="&amp;FF$11,SpendData[Category],$F16)</f>
        <v>0</v>
      </c>
      <c r="FG16" s="148">
        <f>SUMIFS(SpendData[Debit],SpendData[Date],"&gt;"&amp;FF$11,SpendData[Date],"&lt;="&amp;FG$11,SpendData[Category],$F16)</f>
        <v>0</v>
      </c>
      <c r="FH16" s="148">
        <f>SUMIFS(SpendData[Debit],SpendData[Date],"&gt;"&amp;FG$11,SpendData[Date],"&lt;="&amp;FH$11,SpendData[Category],$F16)</f>
        <v>0</v>
      </c>
      <c r="FI16" s="148">
        <f>SUMIFS(SpendData[Debit],SpendData[Date],"&gt;"&amp;FH$11,SpendData[Date],"&lt;="&amp;FI$11,SpendData[Category],$F16)</f>
        <v>0</v>
      </c>
      <c r="FJ16" s="148">
        <f>SUMIFS(SpendData[Debit],SpendData[Date],"&gt;"&amp;FI$11,SpendData[Date],"&lt;="&amp;FJ$11,SpendData[Category],$F16)</f>
        <v>0</v>
      </c>
      <c r="FK16" s="148">
        <f>SUMIFS(SpendData[Debit],SpendData[Date],"&gt;"&amp;FJ$11,SpendData[Date],"&lt;="&amp;FK$11,SpendData[Category],$F16)</f>
        <v>0</v>
      </c>
      <c r="FL16" s="148">
        <f>SUMIFS(SpendData[Debit],SpendData[Date],"&gt;"&amp;FK$11,SpendData[Date],"&lt;="&amp;FL$11,SpendData[Category],$F16)</f>
        <v>0</v>
      </c>
      <c r="FM16" s="148">
        <f>SUMIFS(SpendData[Debit],SpendData[Date],"&gt;"&amp;FL$11,SpendData[Date],"&lt;="&amp;FM$11,SpendData[Category],$F16)</f>
        <v>0</v>
      </c>
      <c r="FN16" s="148">
        <f>SUMIFS(SpendData[Debit],SpendData[Date],"&gt;"&amp;FM$11,SpendData[Date],"&lt;="&amp;FN$11,SpendData[Category],$F16)</f>
        <v>0</v>
      </c>
      <c r="FO16" s="148">
        <f>SUMIFS(SpendData[Debit],SpendData[Date],"&gt;"&amp;FN$11,SpendData[Date],"&lt;="&amp;FO$11,SpendData[Category],$F16)</f>
        <v>0</v>
      </c>
      <c r="FP16" s="148">
        <f>SUMIFS(SpendData[Debit],SpendData[Date],"&gt;"&amp;FO$11,SpendData[Date],"&lt;="&amp;FP$11,SpendData[Category],$F16)</f>
        <v>0</v>
      </c>
      <c r="FQ16" s="148">
        <f>SUMIFS(SpendData[Debit],SpendData[Date],"&gt;"&amp;FP$11,SpendData[Date],"&lt;="&amp;FQ$11,SpendData[Category],$F16)</f>
        <v>0</v>
      </c>
      <c r="FR16" s="148">
        <f>SUMIFS(SpendData[Debit],SpendData[Date],"&gt;"&amp;FQ$11,SpendData[Date],"&lt;="&amp;FR$11,SpendData[Category],$F16)</f>
        <v>0</v>
      </c>
      <c r="FS16" s="148">
        <f>SUMIFS(SpendData[Debit],SpendData[Date],"&gt;"&amp;FR$11,SpendData[Date],"&lt;="&amp;FS$11,SpendData[Category],$F16)</f>
        <v>0</v>
      </c>
      <c r="FT16" s="148">
        <f>SUMIFS(SpendData[Debit],SpendData[Date],"&gt;"&amp;FS$11,SpendData[Date],"&lt;="&amp;FT$11,SpendData[Category],$F16)</f>
        <v>0</v>
      </c>
      <c r="FU16" s="148">
        <f>SUMIFS(SpendData[Debit],SpendData[Date],"&gt;"&amp;FT$11,SpendData[Date],"&lt;="&amp;FU$11,SpendData[Category],$F16)</f>
        <v>0</v>
      </c>
      <c r="FV16" s="148">
        <f>SUMIFS(SpendData[Debit],SpendData[Date],"&gt;"&amp;FU$11,SpendData[Date],"&lt;="&amp;FV$11,SpendData[Category],$F16)</f>
        <v>0</v>
      </c>
      <c r="FW16" s="148">
        <f>SUMIFS(SpendData[Debit],SpendData[Date],"&gt;"&amp;FV$11,SpendData[Date],"&lt;="&amp;FW$11,SpendData[Category],$F16)</f>
        <v>0</v>
      </c>
      <c r="FX16" s="148">
        <f>SUMIFS(SpendData[Debit],SpendData[Date],"&gt;"&amp;FW$11,SpendData[Date],"&lt;="&amp;FX$11,SpendData[Category],$F16)</f>
        <v>0</v>
      </c>
      <c r="FY16" s="148">
        <f>SUMIFS(SpendData[Debit],SpendData[Date],"&gt;"&amp;FX$11,SpendData[Date],"&lt;="&amp;FY$11,SpendData[Category],$F16)</f>
        <v>0</v>
      </c>
      <c r="FZ16" s="148">
        <f>SUMIFS(SpendData[Debit],SpendData[Date],"&gt;"&amp;FY$11,SpendData[Date],"&lt;="&amp;FZ$11,SpendData[Category],$F16)</f>
        <v>0</v>
      </c>
      <c r="GA16" s="148">
        <f>SUMIFS(SpendData[Debit],SpendData[Date],"&gt;"&amp;FZ$11,SpendData[Date],"&lt;="&amp;GA$11,SpendData[Category],$F16)</f>
        <v>0</v>
      </c>
      <c r="GB16" s="148">
        <f>SUMIFS(SpendData[Debit],SpendData[Date],"&gt;"&amp;GA$11,SpendData[Date],"&lt;="&amp;GB$11,SpendData[Category],$F16)</f>
        <v>0</v>
      </c>
      <c r="GC16" s="148">
        <f>SUMIFS(SpendData[Debit],SpendData[Date],"&gt;"&amp;GB$11,SpendData[Date],"&lt;="&amp;GC$11,SpendData[Category],$F16)</f>
        <v>0</v>
      </c>
      <c r="GD16" s="148">
        <f>SUMIFS(SpendData[Debit],SpendData[Date],"&gt;"&amp;GC$11,SpendData[Date],"&lt;="&amp;GD$11,SpendData[Category],$F16)</f>
        <v>0</v>
      </c>
      <c r="GE16" s="148">
        <f>SUMIFS(SpendData[Debit],SpendData[Date],"&gt;"&amp;GD$11,SpendData[Date],"&lt;="&amp;GE$11,SpendData[Category],$F16)</f>
        <v>0</v>
      </c>
      <c r="GH16" s="35">
        <v>44651</v>
      </c>
      <c r="GI16" s="408">
        <v>0</v>
      </c>
      <c r="GJ16" s="408">
        <v>85</v>
      </c>
      <c r="GK16" s="408">
        <v>3772.3086750631574</v>
      </c>
    </row>
    <row r="17" spans="1:193" x14ac:dyDescent="0.3">
      <c r="F17">
        <f t="shared" si="367"/>
        <v>0</v>
      </c>
      <c r="H17" s="148">
        <f>SUMIFS(SpendData[Debit],SpendData[Date],"&gt;"&amp;G$11,SpendData[Date],"&lt;="&amp;H$11,SpendData[Category],$F17)</f>
        <v>0</v>
      </c>
      <c r="I17" s="148">
        <f>SUMIFS(SpendData[Debit],SpendData[Date],"&gt;"&amp;H$11,SpendData[Date],"&lt;="&amp;I$11,SpendData[Category],$F17)</f>
        <v>0</v>
      </c>
      <c r="J17" s="148">
        <f>SUMIFS(SpendData[Debit],SpendData[Date],"&gt;"&amp;I$11,SpendData[Date],"&lt;="&amp;J$11,SpendData[Category],$F17)</f>
        <v>0</v>
      </c>
      <c r="K17" s="148">
        <f>SUMIFS(SpendData[Debit],SpendData[Date],"&gt;"&amp;J$11,SpendData[Date],"&lt;="&amp;K$11,SpendData[Category],$F17)</f>
        <v>0</v>
      </c>
      <c r="L17" s="148">
        <f>SUMIFS(SpendData[Debit],SpendData[Date],"&gt;"&amp;K$11,SpendData[Date],"&lt;="&amp;L$11,SpendData[Category],$F17)</f>
        <v>0</v>
      </c>
      <c r="M17" s="148">
        <f>SUMIFS(SpendData[Debit],SpendData[Date],"&gt;"&amp;L$11,SpendData[Date],"&lt;="&amp;M$11,SpendData[Category],$F17)</f>
        <v>0</v>
      </c>
      <c r="N17" s="148">
        <f>SUMIFS(SpendData[Debit],SpendData[Date],"&gt;"&amp;M$11,SpendData[Date],"&lt;="&amp;N$11,SpendData[Category],$F17)</f>
        <v>0</v>
      </c>
      <c r="O17" s="148">
        <f>SUMIFS(SpendData[Debit],SpendData[Date],"&gt;"&amp;N$11,SpendData[Date],"&lt;="&amp;O$11,SpendData[Category],$F17)</f>
        <v>0</v>
      </c>
      <c r="P17" s="148">
        <f>SUMIFS(SpendData[Debit],SpendData[Date],"&gt;"&amp;O$11,SpendData[Date],"&lt;="&amp;P$11,SpendData[Category],$F17)</f>
        <v>0</v>
      </c>
      <c r="Q17" s="148">
        <f>SUMIFS(SpendData[Debit],SpendData[Date],"&gt;"&amp;P$11,SpendData[Date],"&lt;="&amp;Q$11,SpendData[Category],$F17)</f>
        <v>0</v>
      </c>
      <c r="R17" s="148">
        <f>SUMIFS(SpendData[Debit],SpendData[Date],"&gt;"&amp;Q$11,SpendData[Date],"&lt;="&amp;R$11,SpendData[Category],$F17)</f>
        <v>0</v>
      </c>
      <c r="S17" s="148">
        <f>SUMIFS(SpendData[Debit],SpendData[Date],"&gt;"&amp;R$11,SpendData[Date],"&lt;="&amp;S$11,SpendData[Category],$F17)</f>
        <v>0</v>
      </c>
      <c r="T17" s="148">
        <f>SUMIFS(SpendData[Debit],SpendData[Date],"&gt;"&amp;S$11,SpendData[Date],"&lt;="&amp;T$11,SpendData[Category],$F17)</f>
        <v>0</v>
      </c>
      <c r="U17" s="148">
        <f>SUMIFS(SpendData[Debit],SpendData[Date],"&gt;"&amp;T$11,SpendData[Date],"&lt;="&amp;U$11,SpendData[Category],$F17)</f>
        <v>0</v>
      </c>
      <c r="V17" s="148">
        <f>SUMIFS(SpendData[Debit],SpendData[Date],"&gt;"&amp;U$11,SpendData[Date],"&lt;="&amp;V$11,SpendData[Category],$F17)</f>
        <v>0</v>
      </c>
      <c r="W17" s="148">
        <f>SUMIFS(SpendData[Debit],SpendData[Date],"&gt;"&amp;V$11,SpendData[Date],"&lt;="&amp;W$11,SpendData[Category],$F17)</f>
        <v>0</v>
      </c>
      <c r="X17" s="148">
        <f>SUMIFS(SpendData[Debit],SpendData[Date],"&gt;"&amp;W$11,SpendData[Date],"&lt;="&amp;X$11,SpendData[Category],$F17)</f>
        <v>0</v>
      </c>
      <c r="Y17" s="148">
        <f>SUMIFS(SpendData[Debit],SpendData[Date],"&gt;"&amp;X$11,SpendData[Date],"&lt;="&amp;Y$11,SpendData[Category],$F17)</f>
        <v>0</v>
      </c>
      <c r="Z17" s="148">
        <f>SUMIFS(SpendData[Debit],SpendData[Date],"&gt;"&amp;Y$11,SpendData[Date],"&lt;="&amp;Z$11,SpendData[Category],$F17)</f>
        <v>0</v>
      </c>
      <c r="AA17" s="148">
        <f>SUMIFS(SpendData[Debit],SpendData[Date],"&gt;"&amp;Z$11,SpendData[Date],"&lt;="&amp;AA$11,SpendData[Category],$F17)</f>
        <v>0</v>
      </c>
      <c r="AB17" s="148">
        <f>SUMIFS(SpendData[Debit],SpendData[Date],"&gt;"&amp;AA$11,SpendData[Date],"&lt;="&amp;AB$11,SpendData[Category],$F17)</f>
        <v>0</v>
      </c>
      <c r="AC17" s="148">
        <f>SUMIFS(SpendData[Debit],SpendData[Date],"&gt;"&amp;AB$11,SpendData[Date],"&lt;="&amp;AC$11,SpendData[Category],$F17)</f>
        <v>0</v>
      </c>
      <c r="AD17" s="148">
        <f>SUMIFS(SpendData[Debit],SpendData[Date],"&gt;"&amp;AC$11,SpendData[Date],"&lt;="&amp;AD$11,SpendData[Category],$F17)</f>
        <v>0</v>
      </c>
      <c r="AE17" s="148">
        <f>SUMIFS(SpendData[Debit],SpendData[Date],"&gt;"&amp;AD$11,SpendData[Date],"&lt;="&amp;AE$11,SpendData[Category],$F17)</f>
        <v>0</v>
      </c>
      <c r="AF17" s="148">
        <f>SUMIFS(SpendData[Debit],SpendData[Date],"&gt;"&amp;AE$11,SpendData[Date],"&lt;="&amp;AF$11,SpendData[Category],$F17)</f>
        <v>0</v>
      </c>
      <c r="AG17" s="148">
        <f>SUMIFS(SpendData[Debit],SpendData[Date],"&gt;"&amp;AF$11,SpendData[Date],"&lt;="&amp;AG$11,SpendData[Category],$F17)</f>
        <v>0</v>
      </c>
      <c r="AH17" s="148">
        <f>SUMIFS(SpendData[Debit],SpendData[Date],"&gt;"&amp;AG$11,SpendData[Date],"&lt;="&amp;AH$11,SpendData[Category],$F17)</f>
        <v>0</v>
      </c>
      <c r="AI17" s="148">
        <f>SUMIFS(SpendData[Debit],SpendData[Date],"&gt;"&amp;AH$11,SpendData[Date],"&lt;="&amp;AI$11,SpendData[Category],$F17)</f>
        <v>0</v>
      </c>
      <c r="AJ17" s="148">
        <f>SUMIFS(SpendData[Debit],SpendData[Date],"&gt;"&amp;AI$11,SpendData[Date],"&lt;="&amp;AJ$11,SpendData[Category],$F17)</f>
        <v>0</v>
      </c>
      <c r="AK17" s="148">
        <f>SUMIFS(SpendData[Debit],SpendData[Date],"&gt;"&amp;AJ$11,SpendData[Date],"&lt;="&amp;AK$11,SpendData[Category],$F17)</f>
        <v>0</v>
      </c>
      <c r="AL17" s="148">
        <f>SUMIFS(SpendData[Debit],SpendData[Date],"&gt;"&amp;AK$11,SpendData[Date],"&lt;="&amp;AL$11,SpendData[Category],$F17)</f>
        <v>0</v>
      </c>
      <c r="AM17" s="148">
        <f>SUMIFS(SpendData[Debit],SpendData[Date],"&gt;"&amp;AL$11,SpendData[Date],"&lt;="&amp;AM$11,SpendData[Category],$F17)</f>
        <v>0</v>
      </c>
      <c r="AN17" s="148">
        <f>SUMIFS(SpendData[Debit],SpendData[Date],"&gt;"&amp;AM$11,SpendData[Date],"&lt;="&amp;AN$11,SpendData[Category],$F17)</f>
        <v>0</v>
      </c>
      <c r="AO17" s="148">
        <f>SUMIFS(SpendData[Debit],SpendData[Date],"&gt;"&amp;AN$11,SpendData[Date],"&lt;="&amp;AO$11,SpendData[Category],$F17)</f>
        <v>0</v>
      </c>
      <c r="AP17" s="148">
        <f>SUMIFS(SpendData[Debit],SpendData[Date],"&gt;"&amp;AO$11,SpendData[Date],"&lt;="&amp;AP$11,SpendData[Category],$F17)</f>
        <v>0</v>
      </c>
      <c r="AQ17" s="148">
        <f>SUMIFS(SpendData[Debit],SpendData[Date],"&gt;"&amp;AP$11,SpendData[Date],"&lt;="&amp;AQ$11,SpendData[Category],$F17)</f>
        <v>0</v>
      </c>
      <c r="AR17" s="148">
        <f>SUMIFS(SpendData[Debit],SpendData[Date],"&gt;"&amp;AQ$11,SpendData[Date],"&lt;="&amp;AR$11,SpendData[Category],$F17)</f>
        <v>0</v>
      </c>
      <c r="AS17" s="148">
        <f>SUMIFS(SpendData[Debit],SpendData[Date],"&gt;"&amp;AR$11,SpendData[Date],"&lt;="&amp;AS$11,SpendData[Category],$F17)</f>
        <v>0</v>
      </c>
      <c r="AT17" s="148">
        <f>SUMIFS(SpendData[Debit],SpendData[Date],"&gt;"&amp;AS$11,SpendData[Date],"&lt;="&amp;AT$11,SpendData[Category],$F17)</f>
        <v>0</v>
      </c>
      <c r="AU17" s="148">
        <f>SUMIFS(SpendData[Debit],SpendData[Date],"&gt;"&amp;AT$11,SpendData[Date],"&lt;="&amp;AU$11,SpendData[Category],$F17)</f>
        <v>0</v>
      </c>
      <c r="AV17" s="148">
        <f>SUMIFS(SpendData[Debit],SpendData[Date],"&gt;"&amp;AU$11,SpendData[Date],"&lt;="&amp;AV$11,SpendData[Category],$F17)</f>
        <v>0</v>
      </c>
      <c r="AW17" s="148">
        <f>SUMIFS(SpendData[Debit],SpendData[Date],"&gt;"&amp;AV$11,SpendData[Date],"&lt;="&amp;AW$11,SpendData[Category],$F17)</f>
        <v>0</v>
      </c>
      <c r="AX17" s="148">
        <f>SUMIFS(SpendData[Debit],SpendData[Date],"&gt;"&amp;AW$11,SpendData[Date],"&lt;="&amp;AX$11,SpendData[Category],$F17)</f>
        <v>0</v>
      </c>
      <c r="AY17" s="148">
        <f>SUMIFS(SpendData[Debit],SpendData[Date],"&gt;"&amp;AX$11,SpendData[Date],"&lt;="&amp;AY$11,SpendData[Category],$F17)</f>
        <v>0</v>
      </c>
      <c r="AZ17" s="148">
        <f>SUMIFS(SpendData[Debit],SpendData[Date],"&gt;"&amp;AY$11,SpendData[Date],"&lt;="&amp;AZ$11,SpendData[Category],$F17)</f>
        <v>0</v>
      </c>
      <c r="BA17" s="148">
        <f>SUMIFS(SpendData[Debit],SpendData[Date],"&gt;"&amp;AZ$11,SpendData[Date],"&lt;="&amp;BA$11,SpendData[Category],$F17)</f>
        <v>0</v>
      </c>
      <c r="BB17" s="148">
        <f>SUMIFS(SpendData[Debit],SpendData[Date],"&gt;"&amp;BA$11,SpendData[Date],"&lt;="&amp;BB$11,SpendData[Category],$F17)</f>
        <v>0</v>
      </c>
      <c r="BC17" s="148">
        <f>SUMIFS(SpendData[Debit],SpendData[Date],"&gt;"&amp;BB$11,SpendData[Date],"&lt;="&amp;BC$11,SpendData[Category],$F17)</f>
        <v>0</v>
      </c>
      <c r="BD17" s="148">
        <f>SUMIFS(SpendData[Debit],SpendData[Date],"&gt;"&amp;BC$11,SpendData[Date],"&lt;="&amp;BD$11,SpendData[Category],$F17)</f>
        <v>0</v>
      </c>
      <c r="BE17" s="148">
        <f>SUMIFS(SpendData[Debit],SpendData[Date],"&gt;"&amp;BD$11,SpendData[Date],"&lt;="&amp;BE$11,SpendData[Category],$F17)</f>
        <v>0</v>
      </c>
      <c r="BF17" s="148">
        <f>SUMIFS(SpendData[Debit],SpendData[Date],"&gt;"&amp;BE$11,SpendData[Date],"&lt;="&amp;BF$11,SpendData[Category],$F17)</f>
        <v>0</v>
      </c>
      <c r="BG17" s="148">
        <f>SUMIFS(SpendData[Debit],SpendData[Date],"&gt;"&amp;BF$11,SpendData[Date],"&lt;="&amp;BG$11,SpendData[Category],$F17)</f>
        <v>0</v>
      </c>
      <c r="BH17" s="148">
        <f>SUMIFS(SpendData[Debit],SpendData[Date],"&gt;"&amp;BG$11,SpendData[Date],"&lt;="&amp;BH$11,SpendData[Category],$F17)</f>
        <v>0</v>
      </c>
      <c r="BI17" s="148">
        <f>SUMIFS(SpendData[Debit],SpendData[Date],"&gt;"&amp;BH$11,SpendData[Date],"&lt;="&amp;BI$11,SpendData[Category],$F17)</f>
        <v>0</v>
      </c>
      <c r="BJ17" s="148">
        <f>SUMIFS(SpendData[Debit],SpendData[Date],"&gt;"&amp;BI$11,SpendData[Date],"&lt;="&amp;BJ$11,SpendData[Category],$F17)</f>
        <v>0</v>
      </c>
      <c r="BK17" s="148">
        <f>SUMIFS(SpendData[Debit],SpendData[Date],"&gt;"&amp;BJ$11,SpendData[Date],"&lt;="&amp;BK$11,SpendData[Category],$F17)</f>
        <v>0</v>
      </c>
      <c r="BL17" s="148">
        <f>SUMIFS(SpendData[Debit],SpendData[Date],"&gt;"&amp;BK$11,SpendData[Date],"&lt;="&amp;BL$11,SpendData[Category],$F17)</f>
        <v>0</v>
      </c>
      <c r="BM17" s="148">
        <f>SUMIFS(SpendData[Debit],SpendData[Date],"&gt;"&amp;BL$11,SpendData[Date],"&lt;="&amp;BM$11,SpendData[Category],$F17)</f>
        <v>0</v>
      </c>
      <c r="BN17" s="148">
        <f>SUMIFS(SpendData[Debit],SpendData[Date],"&gt;"&amp;BM$11,SpendData[Date],"&lt;="&amp;BN$11,SpendData[Category],$F17)</f>
        <v>0</v>
      </c>
      <c r="BO17" s="148">
        <f>SUMIFS(SpendData[Debit],SpendData[Date],"&gt;"&amp;BN$11,SpendData[Date],"&lt;="&amp;BO$11,SpendData[Category],$F17)</f>
        <v>0</v>
      </c>
      <c r="BP17" s="148">
        <f>SUMIFS(SpendData[Debit],SpendData[Date],"&gt;"&amp;BO$11,SpendData[Date],"&lt;="&amp;BP$11,SpendData[Category],$F17)</f>
        <v>0</v>
      </c>
      <c r="BQ17" s="148">
        <f>SUMIFS(SpendData[Debit],SpendData[Date],"&gt;"&amp;BP$11,SpendData[Date],"&lt;="&amp;BQ$11,SpendData[Category],$F17)</f>
        <v>0</v>
      </c>
      <c r="BR17" s="148">
        <f>SUMIFS(SpendData[Debit],SpendData[Date],"&gt;"&amp;BQ$11,SpendData[Date],"&lt;="&amp;BR$11,SpendData[Category],$F17)</f>
        <v>0</v>
      </c>
      <c r="BS17" s="148">
        <f>SUMIFS(SpendData[Debit],SpendData[Date],"&gt;"&amp;BR$11,SpendData[Date],"&lt;="&amp;BS$11,SpendData[Category],$F17)</f>
        <v>0</v>
      </c>
      <c r="BT17" s="148">
        <f>SUMIFS(SpendData[Debit],SpendData[Date],"&gt;"&amp;BS$11,SpendData[Date],"&lt;="&amp;BT$11,SpendData[Category],$F17)</f>
        <v>0</v>
      </c>
      <c r="BU17" s="148">
        <f>SUMIFS(SpendData[Debit],SpendData[Date],"&gt;"&amp;BT$11,SpendData[Date],"&lt;="&amp;BU$11,SpendData[Category],$F17)</f>
        <v>0</v>
      </c>
      <c r="BV17" s="148">
        <f>SUMIFS(SpendData[Debit],SpendData[Date],"&gt;"&amp;BU$11,SpendData[Date],"&lt;="&amp;BV$11,SpendData[Category],$F17)</f>
        <v>0</v>
      </c>
      <c r="BW17" s="148">
        <f>SUMIFS(SpendData[Debit],SpendData[Date],"&gt;"&amp;BV$11,SpendData[Date],"&lt;="&amp;BW$11,SpendData[Category],$F17)</f>
        <v>0</v>
      </c>
      <c r="BX17" s="148">
        <f>SUMIFS(SpendData[Debit],SpendData[Date],"&gt;"&amp;BW$11,SpendData[Date],"&lt;="&amp;BX$11,SpendData[Category],$F17)</f>
        <v>0</v>
      </c>
      <c r="BY17" s="148">
        <f>SUMIFS(SpendData[Debit],SpendData[Date],"&gt;"&amp;BX$11,SpendData[Date],"&lt;="&amp;BY$11,SpendData[Category],$F17)</f>
        <v>0</v>
      </c>
      <c r="BZ17" s="148">
        <f>SUMIFS(SpendData[Debit],SpendData[Date],"&gt;"&amp;BY$11,SpendData[Date],"&lt;="&amp;BZ$11,SpendData[Category],$F17)</f>
        <v>0</v>
      </c>
      <c r="CA17" s="148">
        <f>SUMIFS(SpendData[Debit],SpendData[Date],"&gt;"&amp;BZ$11,SpendData[Date],"&lt;="&amp;CA$11,SpendData[Category],$F17)</f>
        <v>0</v>
      </c>
      <c r="CB17" s="148">
        <f>SUMIFS(SpendData[Debit],SpendData[Date],"&gt;"&amp;CA$11,SpendData[Date],"&lt;="&amp;CB$11,SpendData[Category],$F17)</f>
        <v>0</v>
      </c>
      <c r="CC17" s="148">
        <f>SUMIFS(SpendData[Debit],SpendData[Date],"&gt;"&amp;CB$11,SpendData[Date],"&lt;="&amp;CC$11,SpendData[Category],$F17)</f>
        <v>0</v>
      </c>
      <c r="CD17" s="148">
        <f>SUMIFS(SpendData[Debit],SpendData[Date],"&gt;"&amp;CC$11,SpendData[Date],"&lt;="&amp;CD$11,SpendData[Category],$F17)</f>
        <v>0</v>
      </c>
      <c r="CE17" s="148">
        <f>SUMIFS(SpendData[Debit],SpendData[Date],"&gt;"&amp;CD$11,SpendData[Date],"&lt;="&amp;CE$11,SpendData[Category],$F17)</f>
        <v>0</v>
      </c>
      <c r="CF17" s="148">
        <f>SUMIFS(SpendData[Debit],SpendData[Date],"&gt;"&amp;CE$11,SpendData[Date],"&lt;="&amp;CF$11,SpendData[Category],$F17)</f>
        <v>0</v>
      </c>
      <c r="CG17" s="148">
        <f>SUMIFS(SpendData[Debit],SpendData[Date],"&gt;"&amp;CF$11,SpendData[Date],"&lt;="&amp;CG$11,SpendData[Category],$F17)</f>
        <v>0</v>
      </c>
      <c r="CH17" s="148">
        <f>SUMIFS(SpendData[Debit],SpendData[Date],"&gt;"&amp;CG$11,SpendData[Date],"&lt;="&amp;CH$11,SpendData[Category],$F17)</f>
        <v>0</v>
      </c>
      <c r="CI17" s="148">
        <f>SUMIFS(SpendData[Debit],SpendData[Date],"&gt;"&amp;CH$11,SpendData[Date],"&lt;="&amp;CI$11,SpendData[Category],$F17)</f>
        <v>0</v>
      </c>
      <c r="CJ17" s="148">
        <f>SUMIFS(SpendData[Debit],SpendData[Date],"&gt;"&amp;CI$11,SpendData[Date],"&lt;="&amp;CJ$11,SpendData[Category],$F17)</f>
        <v>0</v>
      </c>
      <c r="CK17" s="148">
        <f>SUMIFS(SpendData[Debit],SpendData[Date],"&gt;"&amp;CJ$11,SpendData[Date],"&lt;="&amp;CK$11,SpendData[Category],$F17)</f>
        <v>0</v>
      </c>
      <c r="CL17" s="148">
        <f>SUMIFS(SpendData[Debit],SpendData[Date],"&gt;"&amp;CK$11,SpendData[Date],"&lt;="&amp;CL$11,SpendData[Category],$F17)</f>
        <v>0</v>
      </c>
      <c r="CM17" s="148">
        <f>SUMIFS(SpendData[Debit],SpendData[Date],"&gt;"&amp;CL$11,SpendData[Date],"&lt;="&amp;CM$11,SpendData[Category],$F17)</f>
        <v>0</v>
      </c>
      <c r="CN17" s="148">
        <f>SUMIFS(SpendData[Debit],SpendData[Date],"&gt;"&amp;CM$11,SpendData[Date],"&lt;="&amp;CN$11,SpendData[Category],$F17)</f>
        <v>0</v>
      </c>
      <c r="CO17" s="148">
        <f>SUMIFS(SpendData[Debit],SpendData[Date],"&gt;"&amp;CN$11,SpendData[Date],"&lt;="&amp;CO$11,SpendData[Category],$F17)</f>
        <v>0</v>
      </c>
      <c r="CP17" s="148">
        <f>SUMIFS(SpendData[Debit],SpendData[Date],"&gt;"&amp;CO$11,SpendData[Date],"&lt;="&amp;CP$11,SpendData[Category],$F17)</f>
        <v>0</v>
      </c>
      <c r="CQ17" s="148">
        <f>SUMIFS(SpendData[Debit],SpendData[Date],"&gt;"&amp;CP$11,SpendData[Date],"&lt;="&amp;CQ$11,SpendData[Category],$F17)</f>
        <v>0</v>
      </c>
      <c r="CR17" s="148">
        <f>SUMIFS(SpendData[Debit],SpendData[Date],"&gt;"&amp;CQ$11,SpendData[Date],"&lt;="&amp;CR$11,SpendData[Category],$F17)</f>
        <v>0</v>
      </c>
      <c r="CS17" s="148">
        <f>SUMIFS(SpendData[Debit],SpendData[Date],"&gt;"&amp;CR$11,SpendData[Date],"&lt;="&amp;CS$11,SpendData[Category],$F17)</f>
        <v>0</v>
      </c>
      <c r="CT17" s="148">
        <f>SUMIFS(SpendData[Debit],SpendData[Date],"&gt;"&amp;CS$11,SpendData[Date],"&lt;="&amp;CT$11,SpendData[Category],$F17)</f>
        <v>0</v>
      </c>
      <c r="CU17" s="148">
        <f>SUMIFS(SpendData[Debit],SpendData[Date],"&gt;"&amp;CT$11,SpendData[Date],"&lt;="&amp;CU$11,SpendData[Category],$F17)</f>
        <v>0</v>
      </c>
      <c r="CV17" s="148">
        <f>SUMIFS(SpendData[Debit],SpendData[Date],"&gt;"&amp;CU$11,SpendData[Date],"&lt;="&amp;CV$11,SpendData[Category],$F17)</f>
        <v>0</v>
      </c>
      <c r="CW17" s="148">
        <f>SUMIFS(SpendData[Debit],SpendData[Date],"&gt;"&amp;CV$11,SpendData[Date],"&lt;="&amp;CW$11,SpendData[Category],$F17)</f>
        <v>0</v>
      </c>
      <c r="CX17" s="148">
        <f>SUMIFS(SpendData[Debit],SpendData[Date],"&gt;"&amp;CW$11,SpendData[Date],"&lt;="&amp;CX$11,SpendData[Category],$F17)</f>
        <v>0</v>
      </c>
      <c r="CY17" s="148">
        <f>SUMIFS(SpendData[Debit],SpendData[Date],"&gt;"&amp;CX$11,SpendData[Date],"&lt;="&amp;CY$11,SpendData[Category],$F17)</f>
        <v>0</v>
      </c>
      <c r="CZ17" s="148">
        <f>SUMIFS(SpendData[Debit],SpendData[Date],"&gt;"&amp;CY$11,SpendData[Date],"&lt;="&amp;CZ$11,SpendData[Category],$F17)</f>
        <v>0</v>
      </c>
      <c r="DA17" s="148">
        <f>SUMIFS(SpendData[Debit],SpendData[Date],"&gt;"&amp;CZ$11,SpendData[Date],"&lt;="&amp;DA$11,SpendData[Category],$F17)</f>
        <v>0</v>
      </c>
      <c r="DB17" s="148">
        <f>SUMIFS(SpendData[Debit],SpendData[Date],"&gt;"&amp;DA$11,SpendData[Date],"&lt;="&amp;DB$11,SpendData[Category],$F17)</f>
        <v>0</v>
      </c>
      <c r="DC17" s="148">
        <f>SUMIFS(SpendData[Debit],SpendData[Date],"&gt;"&amp;DB$11,SpendData[Date],"&lt;="&amp;DC$11,SpendData[Category],$F17)</f>
        <v>0</v>
      </c>
      <c r="DD17" s="148">
        <f>SUMIFS(SpendData[Debit],SpendData[Date],"&gt;"&amp;DC$11,SpendData[Date],"&lt;="&amp;DD$11,SpendData[Category],$F17)</f>
        <v>0</v>
      </c>
      <c r="DE17" s="148">
        <f>SUMIFS(SpendData[Debit],SpendData[Date],"&gt;"&amp;DD$11,SpendData[Date],"&lt;="&amp;DE$11,SpendData[Category],$F17)</f>
        <v>0</v>
      </c>
      <c r="DF17" s="148">
        <f>SUMIFS(SpendData[Debit],SpendData[Date],"&gt;"&amp;DE$11,SpendData[Date],"&lt;="&amp;DF$11,SpendData[Category],$F17)</f>
        <v>0</v>
      </c>
      <c r="DG17" s="148">
        <f>SUMIFS(SpendData[Debit],SpendData[Date],"&gt;"&amp;DF$11,SpendData[Date],"&lt;="&amp;DG$11,SpendData[Category],$F17)</f>
        <v>0</v>
      </c>
      <c r="DH17" s="148">
        <f>SUMIFS(SpendData[Debit],SpendData[Date],"&gt;"&amp;DG$11,SpendData[Date],"&lt;="&amp;DH$11,SpendData[Category],$F17)</f>
        <v>0</v>
      </c>
      <c r="DI17" s="148">
        <f>SUMIFS(SpendData[Debit],SpendData[Date],"&gt;"&amp;DH$11,SpendData[Date],"&lt;="&amp;DI$11,SpendData[Category],$F17)</f>
        <v>0</v>
      </c>
      <c r="DJ17" s="148">
        <f>SUMIFS(SpendData[Debit],SpendData[Date],"&gt;"&amp;DI$11,SpendData[Date],"&lt;="&amp;DJ$11,SpendData[Category],$F17)</f>
        <v>0</v>
      </c>
      <c r="DK17" s="148">
        <f>SUMIFS(SpendData[Debit],SpendData[Date],"&gt;"&amp;DJ$11,SpendData[Date],"&lt;="&amp;DK$11,SpendData[Category],$F17)</f>
        <v>0</v>
      </c>
      <c r="DL17" s="148">
        <f>SUMIFS(SpendData[Debit],SpendData[Date],"&gt;"&amp;DK$11,SpendData[Date],"&lt;="&amp;DL$11,SpendData[Category],$F17)</f>
        <v>0</v>
      </c>
      <c r="DM17" s="148">
        <f>SUMIFS(SpendData[Debit],SpendData[Date],"&gt;"&amp;DL$11,SpendData[Date],"&lt;="&amp;DM$11,SpendData[Category],$F17)</f>
        <v>0</v>
      </c>
      <c r="DN17" s="148">
        <f>SUMIFS(SpendData[Debit],SpendData[Date],"&gt;"&amp;DM$11,SpendData[Date],"&lt;="&amp;DN$11,SpendData[Category],$F17)</f>
        <v>0</v>
      </c>
      <c r="DO17" s="148">
        <f>SUMIFS(SpendData[Debit],SpendData[Date],"&gt;"&amp;DN$11,SpendData[Date],"&lt;="&amp;DO$11,SpendData[Category],$F17)</f>
        <v>0</v>
      </c>
      <c r="DP17" s="148">
        <f>SUMIFS(SpendData[Debit],SpendData[Date],"&gt;"&amp;DO$11,SpendData[Date],"&lt;="&amp;DP$11,SpendData[Category],$F17)</f>
        <v>0</v>
      </c>
      <c r="DQ17" s="148">
        <f>SUMIFS(SpendData[Debit],SpendData[Date],"&gt;"&amp;DP$11,SpendData[Date],"&lt;="&amp;DQ$11,SpendData[Category],$F17)</f>
        <v>0</v>
      </c>
      <c r="DR17" s="148">
        <f>SUMIFS(SpendData[Debit],SpendData[Date],"&gt;"&amp;DQ$11,SpendData[Date],"&lt;="&amp;DR$11,SpendData[Category],$F17)</f>
        <v>0</v>
      </c>
      <c r="DS17" s="148">
        <f>SUMIFS(SpendData[Debit],SpendData[Date],"&gt;"&amp;DR$11,SpendData[Date],"&lt;="&amp;DS$11,SpendData[Category],$F17)</f>
        <v>0</v>
      </c>
      <c r="DT17" s="148">
        <f>SUMIFS(SpendData[Debit],SpendData[Date],"&gt;"&amp;DS$11,SpendData[Date],"&lt;="&amp;DT$11,SpendData[Category],$F17)</f>
        <v>0</v>
      </c>
      <c r="DU17" s="148">
        <f>SUMIFS(SpendData[Debit],SpendData[Date],"&gt;"&amp;DT$11,SpendData[Date],"&lt;="&amp;DU$11,SpendData[Category],$F17)</f>
        <v>0</v>
      </c>
      <c r="DV17" s="148">
        <f>SUMIFS(SpendData[Debit],SpendData[Date],"&gt;"&amp;DU$11,SpendData[Date],"&lt;="&amp;DV$11,SpendData[Category],$F17)</f>
        <v>0</v>
      </c>
      <c r="DW17" s="148">
        <f>SUMIFS(SpendData[Debit],SpendData[Date],"&gt;"&amp;DV$11,SpendData[Date],"&lt;="&amp;DW$11,SpendData[Category],$F17)</f>
        <v>0</v>
      </c>
      <c r="DX17" s="148">
        <f>SUMIFS(SpendData[Debit],SpendData[Date],"&gt;"&amp;DW$11,SpendData[Date],"&lt;="&amp;DX$11,SpendData[Category],$F17)</f>
        <v>0</v>
      </c>
      <c r="DY17" s="148">
        <f>SUMIFS(SpendData[Debit],SpendData[Date],"&gt;"&amp;DX$11,SpendData[Date],"&lt;="&amp;DY$11,SpendData[Category],$F17)</f>
        <v>0</v>
      </c>
      <c r="DZ17" s="148">
        <f>SUMIFS(SpendData[Debit],SpendData[Date],"&gt;"&amp;DY$11,SpendData[Date],"&lt;="&amp;DZ$11,SpendData[Category],$F17)</f>
        <v>0</v>
      </c>
      <c r="EA17" s="148">
        <f>SUMIFS(SpendData[Debit],SpendData[Date],"&gt;"&amp;DZ$11,SpendData[Date],"&lt;="&amp;EA$11,SpendData[Category],$F17)</f>
        <v>0</v>
      </c>
      <c r="EB17" s="148">
        <f>SUMIFS(SpendData[Debit],SpendData[Date],"&gt;"&amp;EA$11,SpendData[Date],"&lt;="&amp;EB$11,SpendData[Category],$F17)</f>
        <v>0</v>
      </c>
      <c r="EC17" s="148">
        <f>SUMIFS(SpendData[Debit],SpendData[Date],"&gt;"&amp;EB$11,SpendData[Date],"&lt;="&amp;EC$11,SpendData[Category],$F17)</f>
        <v>0</v>
      </c>
      <c r="ED17" s="148">
        <f>SUMIFS(SpendData[Debit],SpendData[Date],"&gt;"&amp;EC$11,SpendData[Date],"&lt;="&amp;ED$11,SpendData[Category],$F17)</f>
        <v>0</v>
      </c>
      <c r="EE17" s="148">
        <f>SUMIFS(SpendData[Debit],SpendData[Date],"&gt;"&amp;ED$11,SpendData[Date],"&lt;="&amp;EE$11,SpendData[Category],$F17)</f>
        <v>0</v>
      </c>
      <c r="EF17" s="148">
        <f>SUMIFS(SpendData[Debit],SpendData[Date],"&gt;"&amp;EE$11,SpendData[Date],"&lt;="&amp;EF$11,SpendData[Category],$F17)</f>
        <v>0</v>
      </c>
      <c r="EG17" s="148">
        <f>SUMIFS(SpendData[Debit],SpendData[Date],"&gt;"&amp;EF$11,SpendData[Date],"&lt;="&amp;EG$11,SpendData[Category],$F17)</f>
        <v>0</v>
      </c>
      <c r="EH17" s="148">
        <f>SUMIFS(SpendData[Debit],SpendData[Date],"&gt;"&amp;EG$11,SpendData[Date],"&lt;="&amp;EH$11,SpendData[Category],$F17)</f>
        <v>0</v>
      </c>
      <c r="EI17" s="148">
        <f>SUMIFS(SpendData[Debit],SpendData[Date],"&gt;"&amp;EH$11,SpendData[Date],"&lt;="&amp;EI$11,SpendData[Category],$F17)</f>
        <v>0</v>
      </c>
      <c r="EJ17" s="148">
        <f>SUMIFS(SpendData[Debit],SpendData[Date],"&gt;"&amp;EI$11,SpendData[Date],"&lt;="&amp;EJ$11,SpendData[Category],$F17)</f>
        <v>0</v>
      </c>
      <c r="EK17" s="148">
        <f>SUMIFS(SpendData[Debit],SpendData[Date],"&gt;"&amp;EJ$11,SpendData[Date],"&lt;="&amp;EK$11,SpendData[Category],$F17)</f>
        <v>0</v>
      </c>
      <c r="EL17" s="148">
        <f>SUMIFS(SpendData[Debit],SpendData[Date],"&gt;"&amp;EK$11,SpendData[Date],"&lt;="&amp;EL$11,SpendData[Category],$F17)</f>
        <v>0</v>
      </c>
      <c r="EM17" s="148">
        <f>SUMIFS(SpendData[Debit],SpendData[Date],"&gt;"&amp;EL$11,SpendData[Date],"&lt;="&amp;EM$11,SpendData[Category],$F17)</f>
        <v>0</v>
      </c>
      <c r="EN17" s="148">
        <f>SUMIFS(SpendData[Debit],SpendData[Date],"&gt;"&amp;EM$11,SpendData[Date],"&lt;="&amp;EN$11,SpendData[Category],$F17)</f>
        <v>0</v>
      </c>
      <c r="EO17" s="148">
        <f>SUMIFS(SpendData[Debit],SpendData[Date],"&gt;"&amp;EN$11,SpendData[Date],"&lt;="&amp;EO$11,SpendData[Category],$F17)</f>
        <v>0</v>
      </c>
      <c r="EP17" s="148">
        <f>SUMIFS(SpendData[Debit],SpendData[Date],"&gt;"&amp;EO$11,SpendData[Date],"&lt;="&amp;EP$11,SpendData[Category],$F17)</f>
        <v>0</v>
      </c>
      <c r="EQ17" s="148">
        <f>SUMIFS(SpendData[Debit],SpendData[Date],"&gt;"&amp;EP$11,SpendData[Date],"&lt;="&amp;EQ$11,SpendData[Category],$F17)</f>
        <v>0</v>
      </c>
      <c r="ER17" s="148">
        <f>SUMIFS(SpendData[Debit],SpendData[Date],"&gt;"&amp;EQ$11,SpendData[Date],"&lt;="&amp;ER$11,SpendData[Category],$F17)</f>
        <v>0</v>
      </c>
      <c r="ES17" s="148">
        <f>SUMIFS(SpendData[Debit],SpendData[Date],"&gt;"&amp;ER$11,SpendData[Date],"&lt;="&amp;ES$11,SpendData[Category],$F17)</f>
        <v>0</v>
      </c>
      <c r="ET17" s="148">
        <f>SUMIFS(SpendData[Debit],SpendData[Date],"&gt;"&amp;ES$11,SpendData[Date],"&lt;="&amp;ET$11,SpendData[Category],$F17)</f>
        <v>0</v>
      </c>
      <c r="EU17" s="148">
        <f>SUMIFS(SpendData[Debit],SpendData[Date],"&gt;"&amp;ET$11,SpendData[Date],"&lt;="&amp;EU$11,SpendData[Category],$F17)</f>
        <v>0</v>
      </c>
      <c r="EV17" s="148">
        <f>SUMIFS(SpendData[Debit],SpendData[Date],"&gt;"&amp;EU$11,SpendData[Date],"&lt;="&amp;EV$11,SpendData[Category],$F17)</f>
        <v>0</v>
      </c>
      <c r="EW17" s="148">
        <f>SUMIFS(SpendData[Debit],SpendData[Date],"&gt;"&amp;EV$11,SpendData[Date],"&lt;="&amp;EW$11,SpendData[Category],$F17)</f>
        <v>0</v>
      </c>
      <c r="EX17" s="148">
        <f>SUMIFS(SpendData[Debit],SpendData[Date],"&gt;"&amp;EW$11,SpendData[Date],"&lt;="&amp;EX$11,SpendData[Category],$F17)</f>
        <v>0</v>
      </c>
      <c r="EY17" s="148">
        <f>SUMIFS(SpendData[Debit],SpendData[Date],"&gt;"&amp;EX$11,SpendData[Date],"&lt;="&amp;EY$11,SpendData[Category],$F17)</f>
        <v>0</v>
      </c>
      <c r="EZ17" s="148">
        <f>SUMIFS(SpendData[Debit],SpendData[Date],"&gt;"&amp;EY$11,SpendData[Date],"&lt;="&amp;EZ$11,SpendData[Category],$F17)</f>
        <v>0</v>
      </c>
      <c r="FA17" s="148">
        <f>SUMIFS(SpendData[Debit],SpendData[Date],"&gt;"&amp;EZ$11,SpendData[Date],"&lt;="&amp;FA$11,SpendData[Category],$F17)</f>
        <v>0</v>
      </c>
      <c r="FB17" s="148">
        <f>SUMIFS(SpendData[Debit],SpendData[Date],"&gt;"&amp;FA$11,SpendData[Date],"&lt;="&amp;FB$11,SpendData[Category],$F17)</f>
        <v>0</v>
      </c>
      <c r="FC17" s="148">
        <f>SUMIFS(SpendData[Debit],SpendData[Date],"&gt;"&amp;FB$11,SpendData[Date],"&lt;="&amp;FC$11,SpendData[Category],$F17)</f>
        <v>0</v>
      </c>
      <c r="FD17" s="148">
        <f>SUMIFS(SpendData[Debit],SpendData[Date],"&gt;"&amp;FC$11,SpendData[Date],"&lt;="&amp;FD$11,SpendData[Category],$F17)</f>
        <v>0</v>
      </c>
      <c r="FE17" s="148">
        <f>SUMIFS(SpendData[Debit],SpendData[Date],"&gt;"&amp;FD$11,SpendData[Date],"&lt;="&amp;FE$11,SpendData[Category],$F17)</f>
        <v>0</v>
      </c>
      <c r="FF17" s="148">
        <f>SUMIFS(SpendData[Debit],SpendData[Date],"&gt;"&amp;FE$11,SpendData[Date],"&lt;="&amp;FF$11,SpendData[Category],$F17)</f>
        <v>0</v>
      </c>
      <c r="FG17" s="148">
        <f>SUMIFS(SpendData[Debit],SpendData[Date],"&gt;"&amp;FF$11,SpendData[Date],"&lt;="&amp;FG$11,SpendData[Category],$F17)</f>
        <v>0</v>
      </c>
      <c r="FH17" s="148">
        <f>SUMIFS(SpendData[Debit],SpendData[Date],"&gt;"&amp;FG$11,SpendData[Date],"&lt;="&amp;FH$11,SpendData[Category],$F17)</f>
        <v>0</v>
      </c>
      <c r="FI17" s="148">
        <f>SUMIFS(SpendData[Debit],SpendData[Date],"&gt;"&amp;FH$11,SpendData[Date],"&lt;="&amp;FI$11,SpendData[Category],$F17)</f>
        <v>0</v>
      </c>
      <c r="FJ17" s="148">
        <f>SUMIFS(SpendData[Debit],SpendData[Date],"&gt;"&amp;FI$11,SpendData[Date],"&lt;="&amp;FJ$11,SpendData[Category],$F17)</f>
        <v>0</v>
      </c>
      <c r="FK17" s="148">
        <f>SUMIFS(SpendData[Debit],SpendData[Date],"&gt;"&amp;FJ$11,SpendData[Date],"&lt;="&amp;FK$11,SpendData[Category],$F17)</f>
        <v>0</v>
      </c>
      <c r="FL17" s="148">
        <f>SUMIFS(SpendData[Debit],SpendData[Date],"&gt;"&amp;FK$11,SpendData[Date],"&lt;="&amp;FL$11,SpendData[Category],$F17)</f>
        <v>0</v>
      </c>
      <c r="FM17" s="148">
        <f>SUMIFS(SpendData[Debit],SpendData[Date],"&gt;"&amp;FL$11,SpendData[Date],"&lt;="&amp;FM$11,SpendData[Category],$F17)</f>
        <v>0</v>
      </c>
      <c r="FN17" s="148">
        <f>SUMIFS(SpendData[Debit],SpendData[Date],"&gt;"&amp;FM$11,SpendData[Date],"&lt;="&amp;FN$11,SpendData[Category],$F17)</f>
        <v>0</v>
      </c>
      <c r="FO17" s="148">
        <f>SUMIFS(SpendData[Debit],SpendData[Date],"&gt;"&amp;FN$11,SpendData[Date],"&lt;="&amp;FO$11,SpendData[Category],$F17)</f>
        <v>0</v>
      </c>
      <c r="FP17" s="148">
        <f>SUMIFS(SpendData[Debit],SpendData[Date],"&gt;"&amp;FO$11,SpendData[Date],"&lt;="&amp;FP$11,SpendData[Category],$F17)</f>
        <v>0</v>
      </c>
      <c r="FQ17" s="148">
        <f>SUMIFS(SpendData[Debit],SpendData[Date],"&gt;"&amp;FP$11,SpendData[Date],"&lt;="&amp;FQ$11,SpendData[Category],$F17)</f>
        <v>0</v>
      </c>
      <c r="FR17" s="148">
        <f>SUMIFS(SpendData[Debit],SpendData[Date],"&gt;"&amp;FQ$11,SpendData[Date],"&lt;="&amp;FR$11,SpendData[Category],$F17)</f>
        <v>0</v>
      </c>
      <c r="FS17" s="148">
        <f>SUMIFS(SpendData[Debit],SpendData[Date],"&gt;"&amp;FR$11,SpendData[Date],"&lt;="&amp;FS$11,SpendData[Category],$F17)</f>
        <v>0</v>
      </c>
      <c r="FT17" s="148">
        <f>SUMIFS(SpendData[Debit],SpendData[Date],"&gt;"&amp;FS$11,SpendData[Date],"&lt;="&amp;FT$11,SpendData[Category],$F17)</f>
        <v>0</v>
      </c>
      <c r="FU17" s="148">
        <f>SUMIFS(SpendData[Debit],SpendData[Date],"&gt;"&amp;FT$11,SpendData[Date],"&lt;="&amp;FU$11,SpendData[Category],$F17)</f>
        <v>0</v>
      </c>
      <c r="FV17" s="148">
        <f>SUMIFS(SpendData[Debit],SpendData[Date],"&gt;"&amp;FU$11,SpendData[Date],"&lt;="&amp;FV$11,SpendData[Category],$F17)</f>
        <v>0</v>
      </c>
      <c r="FW17" s="148">
        <f>SUMIFS(SpendData[Debit],SpendData[Date],"&gt;"&amp;FV$11,SpendData[Date],"&lt;="&amp;FW$11,SpendData[Category],$F17)</f>
        <v>0</v>
      </c>
      <c r="FX17" s="148">
        <f>SUMIFS(SpendData[Debit],SpendData[Date],"&gt;"&amp;FW$11,SpendData[Date],"&lt;="&amp;FX$11,SpendData[Category],$F17)</f>
        <v>0</v>
      </c>
      <c r="FY17" s="148">
        <f>SUMIFS(SpendData[Debit],SpendData[Date],"&gt;"&amp;FX$11,SpendData[Date],"&lt;="&amp;FY$11,SpendData[Category],$F17)</f>
        <v>0</v>
      </c>
      <c r="FZ17" s="148">
        <f>SUMIFS(SpendData[Debit],SpendData[Date],"&gt;"&amp;FY$11,SpendData[Date],"&lt;="&amp;FZ$11,SpendData[Category],$F17)</f>
        <v>0</v>
      </c>
      <c r="GA17" s="148">
        <f>SUMIFS(SpendData[Debit],SpendData[Date],"&gt;"&amp;FZ$11,SpendData[Date],"&lt;="&amp;GA$11,SpendData[Category],$F17)</f>
        <v>0</v>
      </c>
      <c r="GB17" s="148">
        <f>SUMIFS(SpendData[Debit],SpendData[Date],"&gt;"&amp;GA$11,SpendData[Date],"&lt;="&amp;GB$11,SpendData[Category],$F17)</f>
        <v>0</v>
      </c>
      <c r="GC17" s="148">
        <f>SUMIFS(SpendData[Debit],SpendData[Date],"&gt;"&amp;GB$11,SpendData[Date],"&lt;="&amp;GC$11,SpendData[Category],$F17)</f>
        <v>0</v>
      </c>
      <c r="GD17" s="148">
        <f>SUMIFS(SpendData[Debit],SpendData[Date],"&gt;"&amp;GC$11,SpendData[Date],"&lt;="&amp;GD$11,SpendData[Category],$F17)</f>
        <v>0</v>
      </c>
      <c r="GE17" s="148">
        <f>SUMIFS(SpendData[Debit],SpendData[Date],"&gt;"&amp;GD$11,SpendData[Date],"&lt;="&amp;GE$11,SpendData[Category],$F17)</f>
        <v>0</v>
      </c>
      <c r="GH17" s="35">
        <v>44681</v>
      </c>
      <c r="GI17" s="408">
        <v>0</v>
      </c>
      <c r="GJ17" s="408">
        <v>85</v>
      </c>
      <c r="GK17" s="408">
        <v>3772.3086750631574</v>
      </c>
    </row>
    <row r="18" spans="1:193" x14ac:dyDescent="0.3">
      <c r="F18">
        <f t="shared" si="367"/>
        <v>0</v>
      </c>
      <c r="H18" s="148">
        <f>SUMIFS(SpendData[Debit],SpendData[Date],"&gt;"&amp;G$11,SpendData[Date],"&lt;="&amp;H$11,SpendData[Category],$F18)</f>
        <v>0</v>
      </c>
      <c r="I18" s="148">
        <f>SUMIFS(SpendData[Debit],SpendData[Date],"&gt;"&amp;H$11,SpendData[Date],"&lt;="&amp;I$11,SpendData[Category],$F18)</f>
        <v>0</v>
      </c>
      <c r="J18" s="148">
        <f>SUMIFS(SpendData[Debit],SpendData[Date],"&gt;"&amp;I$11,SpendData[Date],"&lt;="&amp;J$11,SpendData[Category],$F18)</f>
        <v>0</v>
      </c>
      <c r="K18" s="148">
        <f>SUMIFS(SpendData[Debit],SpendData[Date],"&gt;"&amp;J$11,SpendData[Date],"&lt;="&amp;K$11,SpendData[Category],$F18)</f>
        <v>0</v>
      </c>
      <c r="L18" s="148">
        <f>SUMIFS(SpendData[Debit],SpendData[Date],"&gt;"&amp;K$11,SpendData[Date],"&lt;="&amp;L$11,SpendData[Category],$F18)</f>
        <v>0</v>
      </c>
      <c r="M18" s="148">
        <f>SUMIFS(SpendData[Debit],SpendData[Date],"&gt;"&amp;L$11,SpendData[Date],"&lt;="&amp;M$11,SpendData[Category],$F18)</f>
        <v>0</v>
      </c>
      <c r="N18" s="148">
        <f>SUMIFS(SpendData[Debit],SpendData[Date],"&gt;"&amp;M$11,SpendData[Date],"&lt;="&amp;N$11,SpendData[Category],$F18)</f>
        <v>0</v>
      </c>
      <c r="O18" s="148">
        <f>SUMIFS(SpendData[Debit],SpendData[Date],"&gt;"&amp;N$11,SpendData[Date],"&lt;="&amp;O$11,SpendData[Category],$F18)</f>
        <v>0</v>
      </c>
      <c r="P18" s="148">
        <f>SUMIFS(SpendData[Debit],SpendData[Date],"&gt;"&amp;O$11,SpendData[Date],"&lt;="&amp;P$11,SpendData[Category],$F18)</f>
        <v>0</v>
      </c>
      <c r="Q18" s="148">
        <f>SUMIFS(SpendData[Debit],SpendData[Date],"&gt;"&amp;P$11,SpendData[Date],"&lt;="&amp;Q$11,SpendData[Category],$F18)</f>
        <v>0</v>
      </c>
      <c r="R18" s="148">
        <f>SUMIFS(SpendData[Debit],SpendData[Date],"&gt;"&amp;Q$11,SpendData[Date],"&lt;="&amp;R$11,SpendData[Category],$F18)</f>
        <v>0</v>
      </c>
      <c r="S18" s="148">
        <f>SUMIFS(SpendData[Debit],SpendData[Date],"&gt;"&amp;R$11,SpendData[Date],"&lt;="&amp;S$11,SpendData[Category],$F18)</f>
        <v>0</v>
      </c>
      <c r="T18" s="148">
        <f>SUMIFS(SpendData[Debit],SpendData[Date],"&gt;"&amp;S$11,SpendData[Date],"&lt;="&amp;T$11,SpendData[Category],$F18)</f>
        <v>0</v>
      </c>
      <c r="U18" s="148">
        <f>SUMIFS(SpendData[Debit],SpendData[Date],"&gt;"&amp;T$11,SpendData[Date],"&lt;="&amp;U$11,SpendData[Category],$F18)</f>
        <v>0</v>
      </c>
      <c r="V18" s="148">
        <f>SUMIFS(SpendData[Debit],SpendData[Date],"&gt;"&amp;U$11,SpendData[Date],"&lt;="&amp;V$11,SpendData[Category],$F18)</f>
        <v>0</v>
      </c>
      <c r="W18" s="148">
        <f>SUMIFS(SpendData[Debit],SpendData[Date],"&gt;"&amp;V$11,SpendData[Date],"&lt;="&amp;W$11,SpendData[Category],$F18)</f>
        <v>0</v>
      </c>
      <c r="X18" s="148">
        <f>SUMIFS(SpendData[Debit],SpendData[Date],"&gt;"&amp;W$11,SpendData[Date],"&lt;="&amp;X$11,SpendData[Category],$F18)</f>
        <v>0</v>
      </c>
      <c r="Y18" s="148">
        <f>SUMIFS(SpendData[Debit],SpendData[Date],"&gt;"&amp;X$11,SpendData[Date],"&lt;="&amp;Y$11,SpendData[Category],$F18)</f>
        <v>0</v>
      </c>
      <c r="Z18" s="148">
        <f>SUMIFS(SpendData[Debit],SpendData[Date],"&gt;"&amp;Y$11,SpendData[Date],"&lt;="&amp;Z$11,SpendData[Category],$F18)</f>
        <v>0</v>
      </c>
      <c r="AA18" s="148">
        <f>SUMIFS(SpendData[Debit],SpendData[Date],"&gt;"&amp;Z$11,SpendData[Date],"&lt;="&amp;AA$11,SpendData[Category],$F18)</f>
        <v>0</v>
      </c>
      <c r="AB18" s="148">
        <f>SUMIFS(SpendData[Debit],SpendData[Date],"&gt;"&amp;AA$11,SpendData[Date],"&lt;="&amp;AB$11,SpendData[Category],$F18)</f>
        <v>0</v>
      </c>
      <c r="AC18" s="148">
        <f>SUMIFS(SpendData[Debit],SpendData[Date],"&gt;"&amp;AB$11,SpendData[Date],"&lt;="&amp;AC$11,SpendData[Category],$F18)</f>
        <v>0</v>
      </c>
      <c r="AD18" s="148">
        <f>SUMIFS(SpendData[Debit],SpendData[Date],"&gt;"&amp;AC$11,SpendData[Date],"&lt;="&amp;AD$11,SpendData[Category],$F18)</f>
        <v>0</v>
      </c>
      <c r="AE18" s="148">
        <f>SUMIFS(SpendData[Debit],SpendData[Date],"&gt;"&amp;AD$11,SpendData[Date],"&lt;="&amp;AE$11,SpendData[Category],$F18)</f>
        <v>0</v>
      </c>
      <c r="AF18" s="148">
        <f>SUMIFS(SpendData[Debit],SpendData[Date],"&gt;"&amp;AE$11,SpendData[Date],"&lt;="&amp;AF$11,SpendData[Category],$F18)</f>
        <v>0</v>
      </c>
      <c r="AG18" s="148">
        <f>SUMIFS(SpendData[Debit],SpendData[Date],"&gt;"&amp;AF$11,SpendData[Date],"&lt;="&amp;AG$11,SpendData[Category],$F18)</f>
        <v>0</v>
      </c>
      <c r="AH18" s="148">
        <f>SUMIFS(SpendData[Debit],SpendData[Date],"&gt;"&amp;AG$11,SpendData[Date],"&lt;="&amp;AH$11,SpendData[Category],$F18)</f>
        <v>0</v>
      </c>
      <c r="AI18" s="148">
        <f>SUMIFS(SpendData[Debit],SpendData[Date],"&gt;"&amp;AH$11,SpendData[Date],"&lt;="&amp;AI$11,SpendData[Category],$F18)</f>
        <v>0</v>
      </c>
      <c r="AJ18" s="148">
        <f>SUMIFS(SpendData[Debit],SpendData[Date],"&gt;"&amp;AI$11,SpendData[Date],"&lt;="&amp;AJ$11,SpendData[Category],$F18)</f>
        <v>0</v>
      </c>
      <c r="AK18" s="148">
        <f>SUMIFS(SpendData[Debit],SpendData[Date],"&gt;"&amp;AJ$11,SpendData[Date],"&lt;="&amp;AK$11,SpendData[Category],$F18)</f>
        <v>0</v>
      </c>
      <c r="AL18" s="148">
        <f>SUMIFS(SpendData[Debit],SpendData[Date],"&gt;"&amp;AK$11,SpendData[Date],"&lt;="&amp;AL$11,SpendData[Category],$F18)</f>
        <v>0</v>
      </c>
      <c r="AM18" s="148">
        <f>SUMIFS(SpendData[Debit],SpendData[Date],"&gt;"&amp;AL$11,SpendData[Date],"&lt;="&amp;AM$11,SpendData[Category],$F18)</f>
        <v>0</v>
      </c>
      <c r="AN18" s="148">
        <f>SUMIFS(SpendData[Debit],SpendData[Date],"&gt;"&amp;AM$11,SpendData[Date],"&lt;="&amp;AN$11,SpendData[Category],$F18)</f>
        <v>0</v>
      </c>
      <c r="AO18" s="148">
        <f>SUMIFS(SpendData[Debit],SpendData[Date],"&gt;"&amp;AN$11,SpendData[Date],"&lt;="&amp;AO$11,SpendData[Category],$F18)</f>
        <v>0</v>
      </c>
      <c r="AP18" s="148">
        <f>SUMIFS(SpendData[Debit],SpendData[Date],"&gt;"&amp;AO$11,SpendData[Date],"&lt;="&amp;AP$11,SpendData[Category],$F18)</f>
        <v>0</v>
      </c>
      <c r="AQ18" s="148">
        <f>SUMIFS(SpendData[Debit],SpendData[Date],"&gt;"&amp;AP$11,SpendData[Date],"&lt;="&amp;AQ$11,SpendData[Category],$F18)</f>
        <v>0</v>
      </c>
      <c r="AR18" s="148">
        <f>SUMIFS(SpendData[Debit],SpendData[Date],"&gt;"&amp;AQ$11,SpendData[Date],"&lt;="&amp;AR$11,SpendData[Category],$F18)</f>
        <v>0</v>
      </c>
      <c r="AS18" s="148">
        <f>SUMIFS(SpendData[Debit],SpendData[Date],"&gt;"&amp;AR$11,SpendData[Date],"&lt;="&amp;AS$11,SpendData[Category],$F18)</f>
        <v>0</v>
      </c>
      <c r="AT18" s="148">
        <f>SUMIFS(SpendData[Debit],SpendData[Date],"&gt;"&amp;AS$11,SpendData[Date],"&lt;="&amp;AT$11,SpendData[Category],$F18)</f>
        <v>0</v>
      </c>
      <c r="AU18" s="148">
        <f>SUMIFS(SpendData[Debit],SpendData[Date],"&gt;"&amp;AT$11,SpendData[Date],"&lt;="&amp;AU$11,SpendData[Category],$F18)</f>
        <v>0</v>
      </c>
      <c r="AV18" s="148">
        <f>SUMIFS(SpendData[Debit],SpendData[Date],"&gt;"&amp;AU$11,SpendData[Date],"&lt;="&amp;AV$11,SpendData[Category],$F18)</f>
        <v>0</v>
      </c>
      <c r="AW18" s="148">
        <f>SUMIFS(SpendData[Debit],SpendData[Date],"&gt;"&amp;AV$11,SpendData[Date],"&lt;="&amp;AW$11,SpendData[Category],$F18)</f>
        <v>0</v>
      </c>
      <c r="AX18" s="148">
        <f>SUMIFS(SpendData[Debit],SpendData[Date],"&gt;"&amp;AW$11,SpendData[Date],"&lt;="&amp;AX$11,SpendData[Category],$F18)</f>
        <v>0</v>
      </c>
      <c r="AY18" s="148">
        <f>SUMIFS(SpendData[Debit],SpendData[Date],"&gt;"&amp;AX$11,SpendData[Date],"&lt;="&amp;AY$11,SpendData[Category],$F18)</f>
        <v>0</v>
      </c>
      <c r="AZ18" s="148">
        <f>SUMIFS(SpendData[Debit],SpendData[Date],"&gt;"&amp;AY$11,SpendData[Date],"&lt;="&amp;AZ$11,SpendData[Category],$F18)</f>
        <v>0</v>
      </c>
      <c r="BA18" s="148">
        <f>SUMIFS(SpendData[Debit],SpendData[Date],"&gt;"&amp;AZ$11,SpendData[Date],"&lt;="&amp;BA$11,SpendData[Category],$F18)</f>
        <v>0</v>
      </c>
      <c r="BB18" s="148">
        <f>SUMIFS(SpendData[Debit],SpendData[Date],"&gt;"&amp;BA$11,SpendData[Date],"&lt;="&amp;BB$11,SpendData[Category],$F18)</f>
        <v>0</v>
      </c>
      <c r="BC18" s="148">
        <f>SUMIFS(SpendData[Debit],SpendData[Date],"&gt;"&amp;BB$11,SpendData[Date],"&lt;="&amp;BC$11,SpendData[Category],$F18)</f>
        <v>0</v>
      </c>
      <c r="BD18" s="148">
        <f>SUMIFS(SpendData[Debit],SpendData[Date],"&gt;"&amp;BC$11,SpendData[Date],"&lt;="&amp;BD$11,SpendData[Category],$F18)</f>
        <v>0</v>
      </c>
      <c r="BE18" s="148">
        <f>SUMIFS(SpendData[Debit],SpendData[Date],"&gt;"&amp;BD$11,SpendData[Date],"&lt;="&amp;BE$11,SpendData[Category],$F18)</f>
        <v>0</v>
      </c>
      <c r="BF18" s="148">
        <f>SUMIFS(SpendData[Debit],SpendData[Date],"&gt;"&amp;BE$11,SpendData[Date],"&lt;="&amp;BF$11,SpendData[Category],$F18)</f>
        <v>0</v>
      </c>
      <c r="BG18" s="148">
        <f>SUMIFS(SpendData[Debit],SpendData[Date],"&gt;"&amp;BF$11,SpendData[Date],"&lt;="&amp;BG$11,SpendData[Category],$F18)</f>
        <v>0</v>
      </c>
      <c r="BH18" s="148">
        <f>SUMIFS(SpendData[Debit],SpendData[Date],"&gt;"&amp;BG$11,SpendData[Date],"&lt;="&amp;BH$11,SpendData[Category],$F18)</f>
        <v>0</v>
      </c>
      <c r="BI18" s="148">
        <f>SUMIFS(SpendData[Debit],SpendData[Date],"&gt;"&amp;BH$11,SpendData[Date],"&lt;="&amp;BI$11,SpendData[Category],$F18)</f>
        <v>0</v>
      </c>
      <c r="BJ18" s="148">
        <f>SUMIFS(SpendData[Debit],SpendData[Date],"&gt;"&amp;BI$11,SpendData[Date],"&lt;="&amp;BJ$11,SpendData[Category],$F18)</f>
        <v>0</v>
      </c>
      <c r="BK18" s="148">
        <f>SUMIFS(SpendData[Debit],SpendData[Date],"&gt;"&amp;BJ$11,SpendData[Date],"&lt;="&amp;BK$11,SpendData[Category],$F18)</f>
        <v>0</v>
      </c>
      <c r="BL18" s="148">
        <f>SUMIFS(SpendData[Debit],SpendData[Date],"&gt;"&amp;BK$11,SpendData[Date],"&lt;="&amp;BL$11,SpendData[Category],$F18)</f>
        <v>0</v>
      </c>
      <c r="BM18" s="148">
        <f>SUMIFS(SpendData[Debit],SpendData[Date],"&gt;"&amp;BL$11,SpendData[Date],"&lt;="&amp;BM$11,SpendData[Category],$F18)</f>
        <v>0</v>
      </c>
      <c r="BN18" s="148">
        <f>SUMIFS(SpendData[Debit],SpendData[Date],"&gt;"&amp;BM$11,SpendData[Date],"&lt;="&amp;BN$11,SpendData[Category],$F18)</f>
        <v>0</v>
      </c>
      <c r="BO18" s="148">
        <f>SUMIFS(SpendData[Debit],SpendData[Date],"&gt;"&amp;BN$11,SpendData[Date],"&lt;="&amp;BO$11,SpendData[Category],$F18)</f>
        <v>0</v>
      </c>
      <c r="BP18" s="148">
        <f>SUMIFS(SpendData[Debit],SpendData[Date],"&gt;"&amp;BO$11,SpendData[Date],"&lt;="&amp;BP$11,SpendData[Category],$F18)</f>
        <v>0</v>
      </c>
      <c r="BQ18" s="148">
        <f>SUMIFS(SpendData[Debit],SpendData[Date],"&gt;"&amp;BP$11,SpendData[Date],"&lt;="&amp;BQ$11,SpendData[Category],$F18)</f>
        <v>0</v>
      </c>
      <c r="BR18" s="148">
        <f>SUMIFS(SpendData[Debit],SpendData[Date],"&gt;"&amp;BQ$11,SpendData[Date],"&lt;="&amp;BR$11,SpendData[Category],$F18)</f>
        <v>0</v>
      </c>
      <c r="BS18" s="148">
        <f>SUMIFS(SpendData[Debit],SpendData[Date],"&gt;"&amp;BR$11,SpendData[Date],"&lt;="&amp;BS$11,SpendData[Category],$F18)</f>
        <v>0</v>
      </c>
      <c r="BT18" s="148">
        <f>SUMIFS(SpendData[Debit],SpendData[Date],"&gt;"&amp;BS$11,SpendData[Date],"&lt;="&amp;BT$11,SpendData[Category],$F18)</f>
        <v>0</v>
      </c>
      <c r="BU18" s="148">
        <f>SUMIFS(SpendData[Debit],SpendData[Date],"&gt;"&amp;BT$11,SpendData[Date],"&lt;="&amp;BU$11,SpendData[Category],$F18)</f>
        <v>0</v>
      </c>
      <c r="BV18" s="148">
        <f>SUMIFS(SpendData[Debit],SpendData[Date],"&gt;"&amp;BU$11,SpendData[Date],"&lt;="&amp;BV$11,SpendData[Category],$F18)</f>
        <v>0</v>
      </c>
      <c r="BW18" s="148">
        <f>SUMIFS(SpendData[Debit],SpendData[Date],"&gt;"&amp;BV$11,SpendData[Date],"&lt;="&amp;BW$11,SpendData[Category],$F18)</f>
        <v>0</v>
      </c>
      <c r="BX18" s="148">
        <f>SUMIFS(SpendData[Debit],SpendData[Date],"&gt;"&amp;BW$11,SpendData[Date],"&lt;="&amp;BX$11,SpendData[Category],$F18)</f>
        <v>0</v>
      </c>
      <c r="BY18" s="148">
        <f>SUMIFS(SpendData[Debit],SpendData[Date],"&gt;"&amp;BX$11,SpendData[Date],"&lt;="&amp;BY$11,SpendData[Category],$F18)</f>
        <v>0</v>
      </c>
      <c r="BZ18" s="148">
        <f>SUMIFS(SpendData[Debit],SpendData[Date],"&gt;"&amp;BY$11,SpendData[Date],"&lt;="&amp;BZ$11,SpendData[Category],$F18)</f>
        <v>0</v>
      </c>
      <c r="CA18" s="148">
        <f>SUMIFS(SpendData[Debit],SpendData[Date],"&gt;"&amp;BZ$11,SpendData[Date],"&lt;="&amp;CA$11,SpendData[Category],$F18)</f>
        <v>0</v>
      </c>
      <c r="CB18" s="148">
        <f>SUMIFS(SpendData[Debit],SpendData[Date],"&gt;"&amp;CA$11,SpendData[Date],"&lt;="&amp;CB$11,SpendData[Category],$F18)</f>
        <v>0</v>
      </c>
      <c r="CC18" s="148">
        <f>SUMIFS(SpendData[Debit],SpendData[Date],"&gt;"&amp;CB$11,SpendData[Date],"&lt;="&amp;CC$11,SpendData[Category],$F18)</f>
        <v>0</v>
      </c>
      <c r="CD18" s="148">
        <f>SUMIFS(SpendData[Debit],SpendData[Date],"&gt;"&amp;CC$11,SpendData[Date],"&lt;="&amp;CD$11,SpendData[Category],$F18)</f>
        <v>0</v>
      </c>
      <c r="CE18" s="148">
        <f>SUMIFS(SpendData[Debit],SpendData[Date],"&gt;"&amp;CD$11,SpendData[Date],"&lt;="&amp;CE$11,SpendData[Category],$F18)</f>
        <v>0</v>
      </c>
      <c r="CF18" s="148">
        <f>SUMIFS(SpendData[Debit],SpendData[Date],"&gt;"&amp;CE$11,SpendData[Date],"&lt;="&amp;CF$11,SpendData[Category],$F18)</f>
        <v>0</v>
      </c>
      <c r="CG18" s="148">
        <f>SUMIFS(SpendData[Debit],SpendData[Date],"&gt;"&amp;CF$11,SpendData[Date],"&lt;="&amp;CG$11,SpendData[Category],$F18)</f>
        <v>0</v>
      </c>
      <c r="CH18" s="148">
        <f>SUMIFS(SpendData[Debit],SpendData[Date],"&gt;"&amp;CG$11,SpendData[Date],"&lt;="&amp;CH$11,SpendData[Category],$F18)</f>
        <v>0</v>
      </c>
      <c r="CI18" s="148">
        <f>SUMIFS(SpendData[Debit],SpendData[Date],"&gt;"&amp;CH$11,SpendData[Date],"&lt;="&amp;CI$11,SpendData[Category],$F18)</f>
        <v>0</v>
      </c>
      <c r="CJ18" s="148">
        <f>SUMIFS(SpendData[Debit],SpendData[Date],"&gt;"&amp;CI$11,SpendData[Date],"&lt;="&amp;CJ$11,SpendData[Category],$F18)</f>
        <v>0</v>
      </c>
      <c r="CK18" s="148">
        <f>SUMIFS(SpendData[Debit],SpendData[Date],"&gt;"&amp;CJ$11,SpendData[Date],"&lt;="&amp;CK$11,SpendData[Category],$F18)</f>
        <v>0</v>
      </c>
      <c r="CL18" s="148">
        <f>SUMIFS(SpendData[Debit],SpendData[Date],"&gt;"&amp;CK$11,SpendData[Date],"&lt;="&amp;CL$11,SpendData[Category],$F18)</f>
        <v>0</v>
      </c>
      <c r="CM18" s="148">
        <f>SUMIFS(SpendData[Debit],SpendData[Date],"&gt;"&amp;CL$11,SpendData[Date],"&lt;="&amp;CM$11,SpendData[Category],$F18)</f>
        <v>0</v>
      </c>
      <c r="CN18" s="148">
        <f>SUMIFS(SpendData[Debit],SpendData[Date],"&gt;"&amp;CM$11,SpendData[Date],"&lt;="&amp;CN$11,SpendData[Category],$F18)</f>
        <v>0</v>
      </c>
      <c r="CO18" s="148">
        <f>SUMIFS(SpendData[Debit],SpendData[Date],"&gt;"&amp;CN$11,SpendData[Date],"&lt;="&amp;CO$11,SpendData[Category],$F18)</f>
        <v>0</v>
      </c>
      <c r="CP18" s="148">
        <f>SUMIFS(SpendData[Debit],SpendData[Date],"&gt;"&amp;CO$11,SpendData[Date],"&lt;="&amp;CP$11,SpendData[Category],$F18)</f>
        <v>0</v>
      </c>
      <c r="CQ18" s="148">
        <f>SUMIFS(SpendData[Debit],SpendData[Date],"&gt;"&amp;CP$11,SpendData[Date],"&lt;="&amp;CQ$11,SpendData[Category],$F18)</f>
        <v>0</v>
      </c>
      <c r="CR18" s="148">
        <f>SUMIFS(SpendData[Debit],SpendData[Date],"&gt;"&amp;CQ$11,SpendData[Date],"&lt;="&amp;CR$11,SpendData[Category],$F18)</f>
        <v>0</v>
      </c>
      <c r="CS18" s="148">
        <f>SUMIFS(SpendData[Debit],SpendData[Date],"&gt;"&amp;CR$11,SpendData[Date],"&lt;="&amp;CS$11,SpendData[Category],$F18)</f>
        <v>0</v>
      </c>
      <c r="CT18" s="148">
        <f>SUMIFS(SpendData[Debit],SpendData[Date],"&gt;"&amp;CS$11,SpendData[Date],"&lt;="&amp;CT$11,SpendData[Category],$F18)</f>
        <v>0</v>
      </c>
      <c r="CU18" s="148">
        <f>SUMIFS(SpendData[Debit],SpendData[Date],"&gt;"&amp;CT$11,SpendData[Date],"&lt;="&amp;CU$11,SpendData[Category],$F18)</f>
        <v>0</v>
      </c>
      <c r="CV18" s="148">
        <f>SUMIFS(SpendData[Debit],SpendData[Date],"&gt;"&amp;CU$11,SpendData[Date],"&lt;="&amp;CV$11,SpendData[Category],$F18)</f>
        <v>0</v>
      </c>
      <c r="CW18" s="148">
        <f>SUMIFS(SpendData[Debit],SpendData[Date],"&gt;"&amp;CV$11,SpendData[Date],"&lt;="&amp;CW$11,SpendData[Category],$F18)</f>
        <v>0</v>
      </c>
      <c r="CX18" s="148">
        <f>SUMIFS(SpendData[Debit],SpendData[Date],"&gt;"&amp;CW$11,SpendData[Date],"&lt;="&amp;CX$11,SpendData[Category],$F18)</f>
        <v>0</v>
      </c>
      <c r="CY18" s="148">
        <f>SUMIFS(SpendData[Debit],SpendData[Date],"&gt;"&amp;CX$11,SpendData[Date],"&lt;="&amp;CY$11,SpendData[Category],$F18)</f>
        <v>0</v>
      </c>
      <c r="CZ18" s="148">
        <f>SUMIFS(SpendData[Debit],SpendData[Date],"&gt;"&amp;CY$11,SpendData[Date],"&lt;="&amp;CZ$11,SpendData[Category],$F18)</f>
        <v>0</v>
      </c>
      <c r="DA18" s="148">
        <f>SUMIFS(SpendData[Debit],SpendData[Date],"&gt;"&amp;CZ$11,SpendData[Date],"&lt;="&amp;DA$11,SpendData[Category],$F18)</f>
        <v>0</v>
      </c>
      <c r="DB18" s="148">
        <f>SUMIFS(SpendData[Debit],SpendData[Date],"&gt;"&amp;DA$11,SpendData[Date],"&lt;="&amp;DB$11,SpendData[Category],$F18)</f>
        <v>0</v>
      </c>
      <c r="DC18" s="148">
        <f>SUMIFS(SpendData[Debit],SpendData[Date],"&gt;"&amp;DB$11,SpendData[Date],"&lt;="&amp;DC$11,SpendData[Category],$F18)</f>
        <v>0</v>
      </c>
      <c r="DD18" s="148">
        <f>SUMIFS(SpendData[Debit],SpendData[Date],"&gt;"&amp;DC$11,SpendData[Date],"&lt;="&amp;DD$11,SpendData[Category],$F18)</f>
        <v>0</v>
      </c>
      <c r="DE18" s="148">
        <f>SUMIFS(SpendData[Debit],SpendData[Date],"&gt;"&amp;DD$11,SpendData[Date],"&lt;="&amp;DE$11,SpendData[Category],$F18)</f>
        <v>0</v>
      </c>
      <c r="DF18" s="148">
        <f>SUMIFS(SpendData[Debit],SpendData[Date],"&gt;"&amp;DE$11,SpendData[Date],"&lt;="&amp;DF$11,SpendData[Category],$F18)</f>
        <v>0</v>
      </c>
      <c r="DG18" s="148">
        <f>SUMIFS(SpendData[Debit],SpendData[Date],"&gt;"&amp;DF$11,SpendData[Date],"&lt;="&amp;DG$11,SpendData[Category],$F18)</f>
        <v>0</v>
      </c>
      <c r="DH18" s="148">
        <f>SUMIFS(SpendData[Debit],SpendData[Date],"&gt;"&amp;DG$11,SpendData[Date],"&lt;="&amp;DH$11,SpendData[Category],$F18)</f>
        <v>0</v>
      </c>
      <c r="DI18" s="148">
        <f>SUMIFS(SpendData[Debit],SpendData[Date],"&gt;"&amp;DH$11,SpendData[Date],"&lt;="&amp;DI$11,SpendData[Category],$F18)</f>
        <v>0</v>
      </c>
      <c r="DJ18" s="148">
        <f>SUMIFS(SpendData[Debit],SpendData[Date],"&gt;"&amp;DI$11,SpendData[Date],"&lt;="&amp;DJ$11,SpendData[Category],$F18)</f>
        <v>0</v>
      </c>
      <c r="DK18" s="148">
        <f>SUMIFS(SpendData[Debit],SpendData[Date],"&gt;"&amp;DJ$11,SpendData[Date],"&lt;="&amp;DK$11,SpendData[Category],$F18)</f>
        <v>0</v>
      </c>
      <c r="DL18" s="148">
        <f>SUMIFS(SpendData[Debit],SpendData[Date],"&gt;"&amp;DK$11,SpendData[Date],"&lt;="&amp;DL$11,SpendData[Category],$F18)</f>
        <v>0</v>
      </c>
      <c r="DM18" s="148">
        <f>SUMIFS(SpendData[Debit],SpendData[Date],"&gt;"&amp;DL$11,SpendData[Date],"&lt;="&amp;DM$11,SpendData[Category],$F18)</f>
        <v>0</v>
      </c>
      <c r="DN18" s="148">
        <f>SUMIFS(SpendData[Debit],SpendData[Date],"&gt;"&amp;DM$11,SpendData[Date],"&lt;="&amp;DN$11,SpendData[Category],$F18)</f>
        <v>0</v>
      </c>
      <c r="DO18" s="148">
        <f>SUMIFS(SpendData[Debit],SpendData[Date],"&gt;"&amp;DN$11,SpendData[Date],"&lt;="&amp;DO$11,SpendData[Category],$F18)</f>
        <v>0</v>
      </c>
      <c r="DP18" s="148">
        <f>SUMIFS(SpendData[Debit],SpendData[Date],"&gt;"&amp;DO$11,SpendData[Date],"&lt;="&amp;DP$11,SpendData[Category],$F18)</f>
        <v>0</v>
      </c>
      <c r="DQ18" s="148">
        <f>SUMIFS(SpendData[Debit],SpendData[Date],"&gt;"&amp;DP$11,SpendData[Date],"&lt;="&amp;DQ$11,SpendData[Category],$F18)</f>
        <v>0</v>
      </c>
      <c r="DR18" s="148">
        <f>SUMIFS(SpendData[Debit],SpendData[Date],"&gt;"&amp;DQ$11,SpendData[Date],"&lt;="&amp;DR$11,SpendData[Category],$F18)</f>
        <v>0</v>
      </c>
      <c r="DS18" s="148">
        <f>SUMIFS(SpendData[Debit],SpendData[Date],"&gt;"&amp;DR$11,SpendData[Date],"&lt;="&amp;DS$11,SpendData[Category],$F18)</f>
        <v>0</v>
      </c>
      <c r="DT18" s="148">
        <f>SUMIFS(SpendData[Debit],SpendData[Date],"&gt;"&amp;DS$11,SpendData[Date],"&lt;="&amp;DT$11,SpendData[Category],$F18)</f>
        <v>0</v>
      </c>
      <c r="DU18" s="148">
        <f>SUMIFS(SpendData[Debit],SpendData[Date],"&gt;"&amp;DT$11,SpendData[Date],"&lt;="&amp;DU$11,SpendData[Category],$F18)</f>
        <v>0</v>
      </c>
      <c r="DV18" s="148">
        <f>SUMIFS(SpendData[Debit],SpendData[Date],"&gt;"&amp;DU$11,SpendData[Date],"&lt;="&amp;DV$11,SpendData[Category],$F18)</f>
        <v>0</v>
      </c>
      <c r="DW18" s="148">
        <f>SUMIFS(SpendData[Debit],SpendData[Date],"&gt;"&amp;DV$11,SpendData[Date],"&lt;="&amp;DW$11,SpendData[Category],$F18)</f>
        <v>0</v>
      </c>
      <c r="DX18" s="148">
        <f>SUMIFS(SpendData[Debit],SpendData[Date],"&gt;"&amp;DW$11,SpendData[Date],"&lt;="&amp;DX$11,SpendData[Category],$F18)</f>
        <v>0</v>
      </c>
      <c r="DY18" s="148">
        <f>SUMIFS(SpendData[Debit],SpendData[Date],"&gt;"&amp;DX$11,SpendData[Date],"&lt;="&amp;DY$11,SpendData[Category],$F18)</f>
        <v>0</v>
      </c>
      <c r="DZ18" s="148">
        <f>SUMIFS(SpendData[Debit],SpendData[Date],"&gt;"&amp;DY$11,SpendData[Date],"&lt;="&amp;DZ$11,SpendData[Category],$F18)</f>
        <v>0</v>
      </c>
      <c r="EA18" s="148">
        <f>SUMIFS(SpendData[Debit],SpendData[Date],"&gt;"&amp;DZ$11,SpendData[Date],"&lt;="&amp;EA$11,SpendData[Category],$F18)</f>
        <v>0</v>
      </c>
      <c r="EB18" s="148">
        <f>SUMIFS(SpendData[Debit],SpendData[Date],"&gt;"&amp;EA$11,SpendData[Date],"&lt;="&amp;EB$11,SpendData[Category],$F18)</f>
        <v>0</v>
      </c>
      <c r="EC18" s="148">
        <f>SUMIFS(SpendData[Debit],SpendData[Date],"&gt;"&amp;EB$11,SpendData[Date],"&lt;="&amp;EC$11,SpendData[Category],$F18)</f>
        <v>0</v>
      </c>
      <c r="ED18" s="148">
        <f>SUMIFS(SpendData[Debit],SpendData[Date],"&gt;"&amp;EC$11,SpendData[Date],"&lt;="&amp;ED$11,SpendData[Category],$F18)</f>
        <v>0</v>
      </c>
      <c r="EE18" s="148">
        <f>SUMIFS(SpendData[Debit],SpendData[Date],"&gt;"&amp;ED$11,SpendData[Date],"&lt;="&amp;EE$11,SpendData[Category],$F18)</f>
        <v>0</v>
      </c>
      <c r="EF18" s="148">
        <f>SUMIFS(SpendData[Debit],SpendData[Date],"&gt;"&amp;EE$11,SpendData[Date],"&lt;="&amp;EF$11,SpendData[Category],$F18)</f>
        <v>0</v>
      </c>
      <c r="EG18" s="148">
        <f>SUMIFS(SpendData[Debit],SpendData[Date],"&gt;"&amp;EF$11,SpendData[Date],"&lt;="&amp;EG$11,SpendData[Category],$F18)</f>
        <v>0</v>
      </c>
      <c r="EH18" s="148">
        <f>SUMIFS(SpendData[Debit],SpendData[Date],"&gt;"&amp;EG$11,SpendData[Date],"&lt;="&amp;EH$11,SpendData[Category],$F18)</f>
        <v>0</v>
      </c>
      <c r="EI18" s="148">
        <f>SUMIFS(SpendData[Debit],SpendData[Date],"&gt;"&amp;EH$11,SpendData[Date],"&lt;="&amp;EI$11,SpendData[Category],$F18)</f>
        <v>0</v>
      </c>
      <c r="EJ18" s="148">
        <f>SUMIFS(SpendData[Debit],SpendData[Date],"&gt;"&amp;EI$11,SpendData[Date],"&lt;="&amp;EJ$11,SpendData[Category],$F18)</f>
        <v>0</v>
      </c>
      <c r="EK18" s="148">
        <f>SUMIFS(SpendData[Debit],SpendData[Date],"&gt;"&amp;EJ$11,SpendData[Date],"&lt;="&amp;EK$11,SpendData[Category],$F18)</f>
        <v>0</v>
      </c>
      <c r="EL18" s="148">
        <f>SUMIFS(SpendData[Debit],SpendData[Date],"&gt;"&amp;EK$11,SpendData[Date],"&lt;="&amp;EL$11,SpendData[Category],$F18)</f>
        <v>0</v>
      </c>
      <c r="EM18" s="148">
        <f>SUMIFS(SpendData[Debit],SpendData[Date],"&gt;"&amp;EL$11,SpendData[Date],"&lt;="&amp;EM$11,SpendData[Category],$F18)</f>
        <v>0</v>
      </c>
      <c r="EN18" s="148">
        <f>SUMIFS(SpendData[Debit],SpendData[Date],"&gt;"&amp;EM$11,SpendData[Date],"&lt;="&amp;EN$11,SpendData[Category],$F18)</f>
        <v>0</v>
      </c>
      <c r="EO18" s="148">
        <f>SUMIFS(SpendData[Debit],SpendData[Date],"&gt;"&amp;EN$11,SpendData[Date],"&lt;="&amp;EO$11,SpendData[Category],$F18)</f>
        <v>0</v>
      </c>
      <c r="EP18" s="148">
        <f>SUMIFS(SpendData[Debit],SpendData[Date],"&gt;"&amp;EO$11,SpendData[Date],"&lt;="&amp;EP$11,SpendData[Category],$F18)</f>
        <v>0</v>
      </c>
      <c r="EQ18" s="148">
        <f>SUMIFS(SpendData[Debit],SpendData[Date],"&gt;"&amp;EP$11,SpendData[Date],"&lt;="&amp;EQ$11,SpendData[Category],$F18)</f>
        <v>0</v>
      </c>
      <c r="ER18" s="148">
        <f>SUMIFS(SpendData[Debit],SpendData[Date],"&gt;"&amp;EQ$11,SpendData[Date],"&lt;="&amp;ER$11,SpendData[Category],$F18)</f>
        <v>0</v>
      </c>
      <c r="ES18" s="148">
        <f>SUMIFS(SpendData[Debit],SpendData[Date],"&gt;"&amp;ER$11,SpendData[Date],"&lt;="&amp;ES$11,SpendData[Category],$F18)</f>
        <v>0</v>
      </c>
      <c r="ET18" s="148">
        <f>SUMIFS(SpendData[Debit],SpendData[Date],"&gt;"&amp;ES$11,SpendData[Date],"&lt;="&amp;ET$11,SpendData[Category],$F18)</f>
        <v>0</v>
      </c>
      <c r="EU18" s="148">
        <f>SUMIFS(SpendData[Debit],SpendData[Date],"&gt;"&amp;ET$11,SpendData[Date],"&lt;="&amp;EU$11,SpendData[Category],$F18)</f>
        <v>0</v>
      </c>
      <c r="EV18" s="148">
        <f>SUMIFS(SpendData[Debit],SpendData[Date],"&gt;"&amp;EU$11,SpendData[Date],"&lt;="&amp;EV$11,SpendData[Category],$F18)</f>
        <v>0</v>
      </c>
      <c r="EW18" s="148">
        <f>SUMIFS(SpendData[Debit],SpendData[Date],"&gt;"&amp;EV$11,SpendData[Date],"&lt;="&amp;EW$11,SpendData[Category],$F18)</f>
        <v>0</v>
      </c>
      <c r="EX18" s="148">
        <f>SUMIFS(SpendData[Debit],SpendData[Date],"&gt;"&amp;EW$11,SpendData[Date],"&lt;="&amp;EX$11,SpendData[Category],$F18)</f>
        <v>0</v>
      </c>
      <c r="EY18" s="148">
        <f>SUMIFS(SpendData[Debit],SpendData[Date],"&gt;"&amp;EX$11,SpendData[Date],"&lt;="&amp;EY$11,SpendData[Category],$F18)</f>
        <v>0</v>
      </c>
      <c r="EZ18" s="148">
        <f>SUMIFS(SpendData[Debit],SpendData[Date],"&gt;"&amp;EY$11,SpendData[Date],"&lt;="&amp;EZ$11,SpendData[Category],$F18)</f>
        <v>0</v>
      </c>
      <c r="FA18" s="148">
        <f>SUMIFS(SpendData[Debit],SpendData[Date],"&gt;"&amp;EZ$11,SpendData[Date],"&lt;="&amp;FA$11,SpendData[Category],$F18)</f>
        <v>0</v>
      </c>
      <c r="FB18" s="148">
        <f>SUMIFS(SpendData[Debit],SpendData[Date],"&gt;"&amp;FA$11,SpendData[Date],"&lt;="&amp;FB$11,SpendData[Category],$F18)</f>
        <v>0</v>
      </c>
      <c r="FC18" s="148">
        <f>SUMIFS(SpendData[Debit],SpendData[Date],"&gt;"&amp;FB$11,SpendData[Date],"&lt;="&amp;FC$11,SpendData[Category],$F18)</f>
        <v>0</v>
      </c>
      <c r="FD18" s="148">
        <f>SUMIFS(SpendData[Debit],SpendData[Date],"&gt;"&amp;FC$11,SpendData[Date],"&lt;="&amp;FD$11,SpendData[Category],$F18)</f>
        <v>0</v>
      </c>
      <c r="FE18" s="148">
        <f>SUMIFS(SpendData[Debit],SpendData[Date],"&gt;"&amp;FD$11,SpendData[Date],"&lt;="&amp;FE$11,SpendData[Category],$F18)</f>
        <v>0</v>
      </c>
      <c r="FF18" s="148">
        <f>SUMIFS(SpendData[Debit],SpendData[Date],"&gt;"&amp;FE$11,SpendData[Date],"&lt;="&amp;FF$11,SpendData[Category],$F18)</f>
        <v>0</v>
      </c>
      <c r="FG18" s="148">
        <f>SUMIFS(SpendData[Debit],SpendData[Date],"&gt;"&amp;FF$11,SpendData[Date],"&lt;="&amp;FG$11,SpendData[Category],$F18)</f>
        <v>0</v>
      </c>
      <c r="FH18" s="148">
        <f>SUMIFS(SpendData[Debit],SpendData[Date],"&gt;"&amp;FG$11,SpendData[Date],"&lt;="&amp;FH$11,SpendData[Category],$F18)</f>
        <v>0</v>
      </c>
      <c r="FI18" s="148">
        <f>SUMIFS(SpendData[Debit],SpendData[Date],"&gt;"&amp;FH$11,SpendData[Date],"&lt;="&amp;FI$11,SpendData[Category],$F18)</f>
        <v>0</v>
      </c>
      <c r="FJ18" s="148">
        <f>SUMIFS(SpendData[Debit],SpendData[Date],"&gt;"&amp;FI$11,SpendData[Date],"&lt;="&amp;FJ$11,SpendData[Category],$F18)</f>
        <v>0</v>
      </c>
      <c r="FK18" s="148">
        <f>SUMIFS(SpendData[Debit],SpendData[Date],"&gt;"&amp;FJ$11,SpendData[Date],"&lt;="&amp;FK$11,SpendData[Category],$F18)</f>
        <v>0</v>
      </c>
      <c r="FL18" s="148">
        <f>SUMIFS(SpendData[Debit],SpendData[Date],"&gt;"&amp;FK$11,SpendData[Date],"&lt;="&amp;FL$11,SpendData[Category],$F18)</f>
        <v>0</v>
      </c>
      <c r="FM18" s="148">
        <f>SUMIFS(SpendData[Debit],SpendData[Date],"&gt;"&amp;FL$11,SpendData[Date],"&lt;="&amp;FM$11,SpendData[Category],$F18)</f>
        <v>0</v>
      </c>
      <c r="FN18" s="148">
        <f>SUMIFS(SpendData[Debit],SpendData[Date],"&gt;"&amp;FM$11,SpendData[Date],"&lt;="&amp;FN$11,SpendData[Category],$F18)</f>
        <v>0</v>
      </c>
      <c r="FO18" s="148">
        <f>SUMIFS(SpendData[Debit],SpendData[Date],"&gt;"&amp;FN$11,SpendData[Date],"&lt;="&amp;FO$11,SpendData[Category],$F18)</f>
        <v>0</v>
      </c>
      <c r="FP18" s="148">
        <f>SUMIFS(SpendData[Debit],SpendData[Date],"&gt;"&amp;FO$11,SpendData[Date],"&lt;="&amp;FP$11,SpendData[Category],$F18)</f>
        <v>0</v>
      </c>
      <c r="FQ18" s="148">
        <f>SUMIFS(SpendData[Debit],SpendData[Date],"&gt;"&amp;FP$11,SpendData[Date],"&lt;="&amp;FQ$11,SpendData[Category],$F18)</f>
        <v>0</v>
      </c>
      <c r="FR18" s="148">
        <f>SUMIFS(SpendData[Debit],SpendData[Date],"&gt;"&amp;FQ$11,SpendData[Date],"&lt;="&amp;FR$11,SpendData[Category],$F18)</f>
        <v>0</v>
      </c>
      <c r="FS18" s="148">
        <f>SUMIFS(SpendData[Debit],SpendData[Date],"&gt;"&amp;FR$11,SpendData[Date],"&lt;="&amp;FS$11,SpendData[Category],$F18)</f>
        <v>0</v>
      </c>
      <c r="FT18" s="148">
        <f>SUMIFS(SpendData[Debit],SpendData[Date],"&gt;"&amp;FS$11,SpendData[Date],"&lt;="&amp;FT$11,SpendData[Category],$F18)</f>
        <v>0</v>
      </c>
      <c r="FU18" s="148">
        <f>SUMIFS(SpendData[Debit],SpendData[Date],"&gt;"&amp;FT$11,SpendData[Date],"&lt;="&amp;FU$11,SpendData[Category],$F18)</f>
        <v>0</v>
      </c>
      <c r="FV18" s="148">
        <f>SUMIFS(SpendData[Debit],SpendData[Date],"&gt;"&amp;FU$11,SpendData[Date],"&lt;="&amp;FV$11,SpendData[Category],$F18)</f>
        <v>0</v>
      </c>
      <c r="FW18" s="148">
        <f>SUMIFS(SpendData[Debit],SpendData[Date],"&gt;"&amp;FV$11,SpendData[Date],"&lt;="&amp;FW$11,SpendData[Category],$F18)</f>
        <v>0</v>
      </c>
      <c r="FX18" s="148">
        <f>SUMIFS(SpendData[Debit],SpendData[Date],"&gt;"&amp;FW$11,SpendData[Date],"&lt;="&amp;FX$11,SpendData[Category],$F18)</f>
        <v>0</v>
      </c>
      <c r="FY18" s="148">
        <f>SUMIFS(SpendData[Debit],SpendData[Date],"&gt;"&amp;FX$11,SpendData[Date],"&lt;="&amp;FY$11,SpendData[Category],$F18)</f>
        <v>0</v>
      </c>
      <c r="FZ18" s="148">
        <f>SUMIFS(SpendData[Debit],SpendData[Date],"&gt;"&amp;FY$11,SpendData[Date],"&lt;="&amp;FZ$11,SpendData[Category],$F18)</f>
        <v>0</v>
      </c>
      <c r="GA18" s="148">
        <f>SUMIFS(SpendData[Debit],SpendData[Date],"&gt;"&amp;FZ$11,SpendData[Date],"&lt;="&amp;GA$11,SpendData[Category],$F18)</f>
        <v>0</v>
      </c>
      <c r="GB18" s="148">
        <f>SUMIFS(SpendData[Debit],SpendData[Date],"&gt;"&amp;GA$11,SpendData[Date],"&lt;="&amp;GB$11,SpendData[Category],$F18)</f>
        <v>0</v>
      </c>
      <c r="GC18" s="148">
        <f>SUMIFS(SpendData[Debit],SpendData[Date],"&gt;"&amp;GB$11,SpendData[Date],"&lt;="&amp;GC$11,SpendData[Category],$F18)</f>
        <v>0</v>
      </c>
      <c r="GD18" s="148">
        <f>SUMIFS(SpendData[Debit],SpendData[Date],"&gt;"&amp;GC$11,SpendData[Date],"&lt;="&amp;GD$11,SpendData[Category],$F18)</f>
        <v>0</v>
      </c>
      <c r="GE18" s="148">
        <f>SUMIFS(SpendData[Debit],SpendData[Date],"&gt;"&amp;GD$11,SpendData[Date],"&lt;="&amp;GE$11,SpendData[Category],$F18)</f>
        <v>0</v>
      </c>
      <c r="GH18" s="35">
        <v>44712</v>
      </c>
      <c r="GI18" s="408">
        <v>0</v>
      </c>
      <c r="GJ18" s="408">
        <v>85</v>
      </c>
      <c r="GK18" s="408">
        <v>3772.3086750631574</v>
      </c>
    </row>
    <row r="19" spans="1:193" x14ac:dyDescent="0.3">
      <c r="F19">
        <f t="shared" si="367"/>
        <v>0</v>
      </c>
      <c r="H19" s="148">
        <f>SUMIFS(SpendData[Debit],SpendData[Date],"&gt;"&amp;G$11,SpendData[Date],"&lt;="&amp;H$11,SpendData[Category],$F19)</f>
        <v>0</v>
      </c>
      <c r="I19" s="148">
        <f>SUMIFS(SpendData[Debit],SpendData[Date],"&gt;"&amp;H$11,SpendData[Date],"&lt;="&amp;I$11,SpendData[Category],$F19)</f>
        <v>0</v>
      </c>
      <c r="J19" s="148">
        <f>SUMIFS(SpendData[Debit],SpendData[Date],"&gt;"&amp;I$11,SpendData[Date],"&lt;="&amp;J$11,SpendData[Category],$F19)</f>
        <v>0</v>
      </c>
      <c r="K19" s="148">
        <f>SUMIFS(SpendData[Debit],SpendData[Date],"&gt;"&amp;J$11,SpendData[Date],"&lt;="&amp;K$11,SpendData[Category],$F19)</f>
        <v>0</v>
      </c>
      <c r="L19" s="148">
        <f>SUMIFS(SpendData[Debit],SpendData[Date],"&gt;"&amp;K$11,SpendData[Date],"&lt;="&amp;L$11,SpendData[Category],$F19)</f>
        <v>0</v>
      </c>
      <c r="M19" s="148">
        <f>SUMIFS(SpendData[Debit],SpendData[Date],"&gt;"&amp;L$11,SpendData[Date],"&lt;="&amp;M$11,SpendData[Category],$F19)</f>
        <v>0</v>
      </c>
      <c r="N19" s="148">
        <f>SUMIFS(SpendData[Debit],SpendData[Date],"&gt;"&amp;M$11,SpendData[Date],"&lt;="&amp;N$11,SpendData[Category],$F19)</f>
        <v>0</v>
      </c>
      <c r="O19" s="148">
        <f>SUMIFS(SpendData[Debit],SpendData[Date],"&gt;"&amp;N$11,SpendData[Date],"&lt;="&amp;O$11,SpendData[Category],$F19)</f>
        <v>0</v>
      </c>
      <c r="P19" s="148">
        <f>SUMIFS(SpendData[Debit],SpendData[Date],"&gt;"&amp;O$11,SpendData[Date],"&lt;="&amp;P$11,SpendData[Category],$F19)</f>
        <v>0</v>
      </c>
      <c r="Q19" s="148">
        <f>SUMIFS(SpendData[Debit],SpendData[Date],"&gt;"&amp;P$11,SpendData[Date],"&lt;="&amp;Q$11,SpendData[Category],$F19)</f>
        <v>0</v>
      </c>
      <c r="R19" s="148">
        <f>SUMIFS(SpendData[Debit],SpendData[Date],"&gt;"&amp;Q$11,SpendData[Date],"&lt;="&amp;R$11,SpendData[Category],$F19)</f>
        <v>0</v>
      </c>
      <c r="S19" s="148">
        <f>SUMIFS(SpendData[Debit],SpendData[Date],"&gt;"&amp;R$11,SpendData[Date],"&lt;="&amp;S$11,SpendData[Category],$F19)</f>
        <v>0</v>
      </c>
      <c r="T19" s="148">
        <f>SUMIFS(SpendData[Debit],SpendData[Date],"&gt;"&amp;S$11,SpendData[Date],"&lt;="&amp;T$11,SpendData[Category],$F19)</f>
        <v>0</v>
      </c>
      <c r="U19" s="148">
        <f>SUMIFS(SpendData[Debit],SpendData[Date],"&gt;"&amp;T$11,SpendData[Date],"&lt;="&amp;U$11,SpendData[Category],$F19)</f>
        <v>0</v>
      </c>
      <c r="V19" s="148">
        <f>SUMIFS(SpendData[Debit],SpendData[Date],"&gt;"&amp;U$11,SpendData[Date],"&lt;="&amp;V$11,SpendData[Category],$F19)</f>
        <v>0</v>
      </c>
      <c r="W19" s="148">
        <f>SUMIFS(SpendData[Debit],SpendData[Date],"&gt;"&amp;V$11,SpendData[Date],"&lt;="&amp;W$11,SpendData[Category],$F19)</f>
        <v>0</v>
      </c>
      <c r="X19" s="148">
        <f>SUMIFS(SpendData[Debit],SpendData[Date],"&gt;"&amp;W$11,SpendData[Date],"&lt;="&amp;X$11,SpendData[Category],$F19)</f>
        <v>0</v>
      </c>
      <c r="Y19" s="148">
        <f>SUMIFS(SpendData[Debit],SpendData[Date],"&gt;"&amp;X$11,SpendData[Date],"&lt;="&amp;Y$11,SpendData[Category],$F19)</f>
        <v>0</v>
      </c>
      <c r="Z19" s="148">
        <f>SUMIFS(SpendData[Debit],SpendData[Date],"&gt;"&amp;Y$11,SpendData[Date],"&lt;="&amp;Z$11,SpendData[Category],$F19)</f>
        <v>0</v>
      </c>
      <c r="AA19" s="148">
        <f>SUMIFS(SpendData[Debit],SpendData[Date],"&gt;"&amp;Z$11,SpendData[Date],"&lt;="&amp;AA$11,SpendData[Category],$F19)</f>
        <v>0</v>
      </c>
      <c r="AB19" s="148">
        <f>SUMIFS(SpendData[Debit],SpendData[Date],"&gt;"&amp;AA$11,SpendData[Date],"&lt;="&amp;AB$11,SpendData[Category],$F19)</f>
        <v>0</v>
      </c>
      <c r="AC19" s="148">
        <f>SUMIFS(SpendData[Debit],SpendData[Date],"&gt;"&amp;AB$11,SpendData[Date],"&lt;="&amp;AC$11,SpendData[Category],$F19)</f>
        <v>0</v>
      </c>
      <c r="AD19" s="148">
        <f>SUMIFS(SpendData[Debit],SpendData[Date],"&gt;"&amp;AC$11,SpendData[Date],"&lt;="&amp;AD$11,SpendData[Category],$F19)</f>
        <v>0</v>
      </c>
      <c r="AE19" s="148">
        <f>SUMIFS(SpendData[Debit],SpendData[Date],"&gt;"&amp;AD$11,SpendData[Date],"&lt;="&amp;AE$11,SpendData[Category],$F19)</f>
        <v>0</v>
      </c>
      <c r="AF19" s="148">
        <f>SUMIFS(SpendData[Debit],SpendData[Date],"&gt;"&amp;AE$11,SpendData[Date],"&lt;="&amp;AF$11,SpendData[Category],$F19)</f>
        <v>0</v>
      </c>
      <c r="AG19" s="148">
        <f>SUMIFS(SpendData[Debit],SpendData[Date],"&gt;"&amp;AF$11,SpendData[Date],"&lt;="&amp;AG$11,SpendData[Category],$F19)</f>
        <v>0</v>
      </c>
      <c r="AH19" s="148">
        <f>SUMIFS(SpendData[Debit],SpendData[Date],"&gt;"&amp;AG$11,SpendData[Date],"&lt;="&amp;AH$11,SpendData[Category],$F19)</f>
        <v>0</v>
      </c>
      <c r="AI19" s="148">
        <f>SUMIFS(SpendData[Debit],SpendData[Date],"&gt;"&amp;AH$11,SpendData[Date],"&lt;="&amp;AI$11,SpendData[Category],$F19)</f>
        <v>0</v>
      </c>
      <c r="AJ19" s="148">
        <f>SUMIFS(SpendData[Debit],SpendData[Date],"&gt;"&amp;AI$11,SpendData[Date],"&lt;="&amp;AJ$11,SpendData[Category],$F19)</f>
        <v>0</v>
      </c>
      <c r="AK19" s="148">
        <f>SUMIFS(SpendData[Debit],SpendData[Date],"&gt;"&amp;AJ$11,SpendData[Date],"&lt;="&amp;AK$11,SpendData[Category],$F19)</f>
        <v>0</v>
      </c>
      <c r="AL19" s="148">
        <f>SUMIFS(SpendData[Debit],SpendData[Date],"&gt;"&amp;AK$11,SpendData[Date],"&lt;="&amp;AL$11,SpendData[Category],$F19)</f>
        <v>0</v>
      </c>
      <c r="AM19" s="148">
        <f>SUMIFS(SpendData[Debit],SpendData[Date],"&gt;"&amp;AL$11,SpendData[Date],"&lt;="&amp;AM$11,SpendData[Category],$F19)</f>
        <v>0</v>
      </c>
      <c r="AN19" s="148">
        <f>SUMIFS(SpendData[Debit],SpendData[Date],"&gt;"&amp;AM$11,SpendData[Date],"&lt;="&amp;AN$11,SpendData[Category],$F19)</f>
        <v>0</v>
      </c>
      <c r="AO19" s="148">
        <f>SUMIFS(SpendData[Debit],SpendData[Date],"&gt;"&amp;AN$11,SpendData[Date],"&lt;="&amp;AO$11,SpendData[Category],$F19)</f>
        <v>0</v>
      </c>
      <c r="AP19" s="148">
        <f>SUMIFS(SpendData[Debit],SpendData[Date],"&gt;"&amp;AO$11,SpendData[Date],"&lt;="&amp;AP$11,SpendData[Category],$F19)</f>
        <v>0</v>
      </c>
      <c r="AQ19" s="148">
        <f>SUMIFS(SpendData[Debit],SpendData[Date],"&gt;"&amp;AP$11,SpendData[Date],"&lt;="&amp;AQ$11,SpendData[Category],$F19)</f>
        <v>0</v>
      </c>
      <c r="AR19" s="148">
        <f>SUMIFS(SpendData[Debit],SpendData[Date],"&gt;"&amp;AQ$11,SpendData[Date],"&lt;="&amp;AR$11,SpendData[Category],$F19)</f>
        <v>0</v>
      </c>
      <c r="AS19" s="148">
        <f>SUMIFS(SpendData[Debit],SpendData[Date],"&gt;"&amp;AR$11,SpendData[Date],"&lt;="&amp;AS$11,SpendData[Category],$F19)</f>
        <v>0</v>
      </c>
      <c r="AT19" s="148">
        <f>SUMIFS(SpendData[Debit],SpendData[Date],"&gt;"&amp;AS$11,SpendData[Date],"&lt;="&amp;AT$11,SpendData[Category],$F19)</f>
        <v>0</v>
      </c>
      <c r="AU19" s="148">
        <f>SUMIFS(SpendData[Debit],SpendData[Date],"&gt;"&amp;AT$11,SpendData[Date],"&lt;="&amp;AU$11,SpendData[Category],$F19)</f>
        <v>0</v>
      </c>
      <c r="AV19" s="148">
        <f>SUMIFS(SpendData[Debit],SpendData[Date],"&gt;"&amp;AU$11,SpendData[Date],"&lt;="&amp;AV$11,SpendData[Category],$F19)</f>
        <v>0</v>
      </c>
      <c r="AW19" s="148">
        <f>SUMIFS(SpendData[Debit],SpendData[Date],"&gt;"&amp;AV$11,SpendData[Date],"&lt;="&amp;AW$11,SpendData[Category],$F19)</f>
        <v>0</v>
      </c>
      <c r="AX19" s="148">
        <f>SUMIFS(SpendData[Debit],SpendData[Date],"&gt;"&amp;AW$11,SpendData[Date],"&lt;="&amp;AX$11,SpendData[Category],$F19)</f>
        <v>0</v>
      </c>
      <c r="AY19" s="148">
        <f>SUMIFS(SpendData[Debit],SpendData[Date],"&gt;"&amp;AX$11,SpendData[Date],"&lt;="&amp;AY$11,SpendData[Category],$F19)</f>
        <v>0</v>
      </c>
      <c r="AZ19" s="148">
        <f>SUMIFS(SpendData[Debit],SpendData[Date],"&gt;"&amp;AY$11,SpendData[Date],"&lt;="&amp;AZ$11,SpendData[Category],$F19)</f>
        <v>0</v>
      </c>
      <c r="BA19" s="148">
        <f>SUMIFS(SpendData[Debit],SpendData[Date],"&gt;"&amp;AZ$11,SpendData[Date],"&lt;="&amp;BA$11,SpendData[Category],$F19)</f>
        <v>0</v>
      </c>
      <c r="BB19" s="148">
        <f>SUMIFS(SpendData[Debit],SpendData[Date],"&gt;"&amp;BA$11,SpendData[Date],"&lt;="&amp;BB$11,SpendData[Category],$F19)</f>
        <v>0</v>
      </c>
      <c r="BC19" s="148">
        <f>SUMIFS(SpendData[Debit],SpendData[Date],"&gt;"&amp;BB$11,SpendData[Date],"&lt;="&amp;BC$11,SpendData[Category],$F19)</f>
        <v>0</v>
      </c>
      <c r="BD19" s="148">
        <f>SUMIFS(SpendData[Debit],SpendData[Date],"&gt;"&amp;BC$11,SpendData[Date],"&lt;="&amp;BD$11,SpendData[Category],$F19)</f>
        <v>0</v>
      </c>
      <c r="BE19" s="148">
        <f>SUMIFS(SpendData[Debit],SpendData[Date],"&gt;"&amp;BD$11,SpendData[Date],"&lt;="&amp;BE$11,SpendData[Category],$F19)</f>
        <v>0</v>
      </c>
      <c r="BF19" s="148">
        <f>SUMIFS(SpendData[Debit],SpendData[Date],"&gt;"&amp;BE$11,SpendData[Date],"&lt;="&amp;BF$11,SpendData[Category],$F19)</f>
        <v>0</v>
      </c>
      <c r="BG19" s="148">
        <f>SUMIFS(SpendData[Debit],SpendData[Date],"&gt;"&amp;BF$11,SpendData[Date],"&lt;="&amp;BG$11,SpendData[Category],$F19)</f>
        <v>0</v>
      </c>
      <c r="BH19" s="148">
        <f>SUMIFS(SpendData[Debit],SpendData[Date],"&gt;"&amp;BG$11,SpendData[Date],"&lt;="&amp;BH$11,SpendData[Category],$F19)</f>
        <v>0</v>
      </c>
      <c r="BI19" s="148">
        <f>SUMIFS(SpendData[Debit],SpendData[Date],"&gt;"&amp;BH$11,SpendData[Date],"&lt;="&amp;BI$11,SpendData[Category],$F19)</f>
        <v>0</v>
      </c>
      <c r="BJ19" s="148">
        <f>SUMIFS(SpendData[Debit],SpendData[Date],"&gt;"&amp;BI$11,SpendData[Date],"&lt;="&amp;BJ$11,SpendData[Category],$F19)</f>
        <v>0</v>
      </c>
      <c r="BK19" s="148">
        <f>SUMIFS(SpendData[Debit],SpendData[Date],"&gt;"&amp;BJ$11,SpendData[Date],"&lt;="&amp;BK$11,SpendData[Category],$F19)</f>
        <v>0</v>
      </c>
      <c r="BL19" s="148">
        <f>SUMIFS(SpendData[Debit],SpendData[Date],"&gt;"&amp;BK$11,SpendData[Date],"&lt;="&amp;BL$11,SpendData[Category],$F19)</f>
        <v>0</v>
      </c>
      <c r="BM19" s="148">
        <f>SUMIFS(SpendData[Debit],SpendData[Date],"&gt;"&amp;BL$11,SpendData[Date],"&lt;="&amp;BM$11,SpendData[Category],$F19)</f>
        <v>0</v>
      </c>
      <c r="BN19" s="148">
        <f>SUMIFS(SpendData[Debit],SpendData[Date],"&gt;"&amp;BM$11,SpendData[Date],"&lt;="&amp;BN$11,SpendData[Category],$F19)</f>
        <v>0</v>
      </c>
      <c r="BO19" s="148">
        <f>SUMIFS(SpendData[Debit],SpendData[Date],"&gt;"&amp;BN$11,SpendData[Date],"&lt;="&amp;BO$11,SpendData[Category],$F19)</f>
        <v>0</v>
      </c>
      <c r="BP19" s="148">
        <f>SUMIFS(SpendData[Debit],SpendData[Date],"&gt;"&amp;BO$11,SpendData[Date],"&lt;="&amp;BP$11,SpendData[Category],$F19)</f>
        <v>0</v>
      </c>
      <c r="BQ19" s="148">
        <f>SUMIFS(SpendData[Debit],SpendData[Date],"&gt;"&amp;BP$11,SpendData[Date],"&lt;="&amp;BQ$11,SpendData[Category],$F19)</f>
        <v>0</v>
      </c>
      <c r="BR19" s="148">
        <f>SUMIFS(SpendData[Debit],SpendData[Date],"&gt;"&amp;BQ$11,SpendData[Date],"&lt;="&amp;BR$11,SpendData[Category],$F19)</f>
        <v>0</v>
      </c>
      <c r="BS19" s="148">
        <f>SUMIFS(SpendData[Debit],SpendData[Date],"&gt;"&amp;BR$11,SpendData[Date],"&lt;="&amp;BS$11,SpendData[Category],$F19)</f>
        <v>0</v>
      </c>
      <c r="BT19" s="148">
        <f>SUMIFS(SpendData[Debit],SpendData[Date],"&gt;"&amp;BS$11,SpendData[Date],"&lt;="&amp;BT$11,SpendData[Category],$F19)</f>
        <v>0</v>
      </c>
      <c r="BU19" s="148">
        <f>SUMIFS(SpendData[Debit],SpendData[Date],"&gt;"&amp;BT$11,SpendData[Date],"&lt;="&amp;BU$11,SpendData[Category],$F19)</f>
        <v>0</v>
      </c>
      <c r="BV19" s="148">
        <f>SUMIFS(SpendData[Debit],SpendData[Date],"&gt;"&amp;BU$11,SpendData[Date],"&lt;="&amp;BV$11,SpendData[Category],$F19)</f>
        <v>0</v>
      </c>
      <c r="BW19" s="148">
        <f>SUMIFS(SpendData[Debit],SpendData[Date],"&gt;"&amp;BV$11,SpendData[Date],"&lt;="&amp;BW$11,SpendData[Category],$F19)</f>
        <v>0</v>
      </c>
      <c r="BX19" s="148">
        <f>SUMIFS(SpendData[Debit],SpendData[Date],"&gt;"&amp;BW$11,SpendData[Date],"&lt;="&amp;BX$11,SpendData[Category],$F19)</f>
        <v>0</v>
      </c>
      <c r="BY19" s="148">
        <f>SUMIFS(SpendData[Debit],SpendData[Date],"&gt;"&amp;BX$11,SpendData[Date],"&lt;="&amp;BY$11,SpendData[Category],$F19)</f>
        <v>0</v>
      </c>
      <c r="BZ19" s="148">
        <f>SUMIFS(SpendData[Debit],SpendData[Date],"&gt;"&amp;BY$11,SpendData[Date],"&lt;="&amp;BZ$11,SpendData[Category],$F19)</f>
        <v>0</v>
      </c>
      <c r="CA19" s="148">
        <f>SUMIFS(SpendData[Debit],SpendData[Date],"&gt;"&amp;BZ$11,SpendData[Date],"&lt;="&amp;CA$11,SpendData[Category],$F19)</f>
        <v>0</v>
      </c>
      <c r="CB19" s="148">
        <f>SUMIFS(SpendData[Debit],SpendData[Date],"&gt;"&amp;CA$11,SpendData[Date],"&lt;="&amp;CB$11,SpendData[Category],$F19)</f>
        <v>0</v>
      </c>
      <c r="CC19" s="148">
        <f>SUMIFS(SpendData[Debit],SpendData[Date],"&gt;"&amp;CB$11,SpendData[Date],"&lt;="&amp;CC$11,SpendData[Category],$F19)</f>
        <v>0</v>
      </c>
      <c r="CD19" s="148">
        <f>SUMIFS(SpendData[Debit],SpendData[Date],"&gt;"&amp;CC$11,SpendData[Date],"&lt;="&amp;CD$11,SpendData[Category],$F19)</f>
        <v>0</v>
      </c>
      <c r="CE19" s="148">
        <f>SUMIFS(SpendData[Debit],SpendData[Date],"&gt;"&amp;CD$11,SpendData[Date],"&lt;="&amp;CE$11,SpendData[Category],$F19)</f>
        <v>0</v>
      </c>
      <c r="CF19" s="148">
        <f>SUMIFS(SpendData[Debit],SpendData[Date],"&gt;"&amp;CE$11,SpendData[Date],"&lt;="&amp;CF$11,SpendData[Category],$F19)</f>
        <v>0</v>
      </c>
      <c r="CG19" s="148">
        <f>SUMIFS(SpendData[Debit],SpendData[Date],"&gt;"&amp;CF$11,SpendData[Date],"&lt;="&amp;CG$11,SpendData[Category],$F19)</f>
        <v>0</v>
      </c>
      <c r="CH19" s="148">
        <f>SUMIFS(SpendData[Debit],SpendData[Date],"&gt;"&amp;CG$11,SpendData[Date],"&lt;="&amp;CH$11,SpendData[Category],$F19)</f>
        <v>0</v>
      </c>
      <c r="CI19" s="148">
        <f>SUMIFS(SpendData[Debit],SpendData[Date],"&gt;"&amp;CH$11,SpendData[Date],"&lt;="&amp;CI$11,SpendData[Category],$F19)</f>
        <v>0</v>
      </c>
      <c r="CJ19" s="148">
        <f>SUMIFS(SpendData[Debit],SpendData[Date],"&gt;"&amp;CI$11,SpendData[Date],"&lt;="&amp;CJ$11,SpendData[Category],$F19)</f>
        <v>0</v>
      </c>
      <c r="CK19" s="148">
        <f>SUMIFS(SpendData[Debit],SpendData[Date],"&gt;"&amp;CJ$11,SpendData[Date],"&lt;="&amp;CK$11,SpendData[Category],$F19)</f>
        <v>0</v>
      </c>
      <c r="CL19" s="148">
        <f>SUMIFS(SpendData[Debit],SpendData[Date],"&gt;"&amp;CK$11,SpendData[Date],"&lt;="&amp;CL$11,SpendData[Category],$F19)</f>
        <v>0</v>
      </c>
      <c r="CM19" s="148">
        <f>SUMIFS(SpendData[Debit],SpendData[Date],"&gt;"&amp;CL$11,SpendData[Date],"&lt;="&amp;CM$11,SpendData[Category],$F19)</f>
        <v>0</v>
      </c>
      <c r="CN19" s="148">
        <f>SUMIFS(SpendData[Debit],SpendData[Date],"&gt;"&amp;CM$11,SpendData[Date],"&lt;="&amp;CN$11,SpendData[Category],$F19)</f>
        <v>0</v>
      </c>
      <c r="CO19" s="148">
        <f>SUMIFS(SpendData[Debit],SpendData[Date],"&gt;"&amp;CN$11,SpendData[Date],"&lt;="&amp;CO$11,SpendData[Category],$F19)</f>
        <v>0</v>
      </c>
      <c r="CP19" s="148">
        <f>SUMIFS(SpendData[Debit],SpendData[Date],"&gt;"&amp;CO$11,SpendData[Date],"&lt;="&amp;CP$11,SpendData[Category],$F19)</f>
        <v>0</v>
      </c>
      <c r="CQ19" s="148">
        <f>SUMIFS(SpendData[Debit],SpendData[Date],"&gt;"&amp;CP$11,SpendData[Date],"&lt;="&amp;CQ$11,SpendData[Category],$F19)</f>
        <v>0</v>
      </c>
      <c r="CR19" s="148">
        <f>SUMIFS(SpendData[Debit],SpendData[Date],"&gt;"&amp;CQ$11,SpendData[Date],"&lt;="&amp;CR$11,SpendData[Category],$F19)</f>
        <v>0</v>
      </c>
      <c r="CS19" s="148">
        <f>SUMIFS(SpendData[Debit],SpendData[Date],"&gt;"&amp;CR$11,SpendData[Date],"&lt;="&amp;CS$11,SpendData[Category],$F19)</f>
        <v>0</v>
      </c>
      <c r="CT19" s="148">
        <f>SUMIFS(SpendData[Debit],SpendData[Date],"&gt;"&amp;CS$11,SpendData[Date],"&lt;="&amp;CT$11,SpendData[Category],$F19)</f>
        <v>0</v>
      </c>
      <c r="CU19" s="148">
        <f>SUMIFS(SpendData[Debit],SpendData[Date],"&gt;"&amp;CT$11,SpendData[Date],"&lt;="&amp;CU$11,SpendData[Category],$F19)</f>
        <v>0</v>
      </c>
      <c r="CV19" s="148">
        <f>SUMIFS(SpendData[Debit],SpendData[Date],"&gt;"&amp;CU$11,SpendData[Date],"&lt;="&amp;CV$11,SpendData[Category],$F19)</f>
        <v>0</v>
      </c>
      <c r="CW19" s="148">
        <f>SUMIFS(SpendData[Debit],SpendData[Date],"&gt;"&amp;CV$11,SpendData[Date],"&lt;="&amp;CW$11,SpendData[Category],$F19)</f>
        <v>0</v>
      </c>
      <c r="CX19" s="148">
        <f>SUMIFS(SpendData[Debit],SpendData[Date],"&gt;"&amp;CW$11,SpendData[Date],"&lt;="&amp;CX$11,SpendData[Category],$F19)</f>
        <v>0</v>
      </c>
      <c r="CY19" s="148">
        <f>SUMIFS(SpendData[Debit],SpendData[Date],"&gt;"&amp;CX$11,SpendData[Date],"&lt;="&amp;CY$11,SpendData[Category],$F19)</f>
        <v>0</v>
      </c>
      <c r="CZ19" s="148">
        <f>SUMIFS(SpendData[Debit],SpendData[Date],"&gt;"&amp;CY$11,SpendData[Date],"&lt;="&amp;CZ$11,SpendData[Category],$F19)</f>
        <v>0</v>
      </c>
      <c r="DA19" s="148">
        <f>SUMIFS(SpendData[Debit],SpendData[Date],"&gt;"&amp;CZ$11,SpendData[Date],"&lt;="&amp;DA$11,SpendData[Category],$F19)</f>
        <v>0</v>
      </c>
      <c r="DB19" s="148">
        <f>SUMIFS(SpendData[Debit],SpendData[Date],"&gt;"&amp;DA$11,SpendData[Date],"&lt;="&amp;DB$11,SpendData[Category],$F19)</f>
        <v>0</v>
      </c>
      <c r="DC19" s="148">
        <f>SUMIFS(SpendData[Debit],SpendData[Date],"&gt;"&amp;DB$11,SpendData[Date],"&lt;="&amp;DC$11,SpendData[Category],$F19)</f>
        <v>0</v>
      </c>
      <c r="DD19" s="148">
        <f>SUMIFS(SpendData[Debit],SpendData[Date],"&gt;"&amp;DC$11,SpendData[Date],"&lt;="&amp;DD$11,SpendData[Category],$F19)</f>
        <v>0</v>
      </c>
      <c r="DE19" s="148">
        <f>SUMIFS(SpendData[Debit],SpendData[Date],"&gt;"&amp;DD$11,SpendData[Date],"&lt;="&amp;DE$11,SpendData[Category],$F19)</f>
        <v>0</v>
      </c>
      <c r="DF19" s="148">
        <f>SUMIFS(SpendData[Debit],SpendData[Date],"&gt;"&amp;DE$11,SpendData[Date],"&lt;="&amp;DF$11,SpendData[Category],$F19)</f>
        <v>0</v>
      </c>
      <c r="DG19" s="148">
        <f>SUMIFS(SpendData[Debit],SpendData[Date],"&gt;"&amp;DF$11,SpendData[Date],"&lt;="&amp;DG$11,SpendData[Category],$F19)</f>
        <v>0</v>
      </c>
      <c r="DH19" s="148">
        <f>SUMIFS(SpendData[Debit],SpendData[Date],"&gt;"&amp;DG$11,SpendData[Date],"&lt;="&amp;DH$11,SpendData[Category],$F19)</f>
        <v>0</v>
      </c>
      <c r="DI19" s="148">
        <f>SUMIFS(SpendData[Debit],SpendData[Date],"&gt;"&amp;DH$11,SpendData[Date],"&lt;="&amp;DI$11,SpendData[Category],$F19)</f>
        <v>0</v>
      </c>
      <c r="DJ19" s="148">
        <f>SUMIFS(SpendData[Debit],SpendData[Date],"&gt;"&amp;DI$11,SpendData[Date],"&lt;="&amp;DJ$11,SpendData[Category],$F19)</f>
        <v>0</v>
      </c>
      <c r="DK19" s="148">
        <f>SUMIFS(SpendData[Debit],SpendData[Date],"&gt;"&amp;DJ$11,SpendData[Date],"&lt;="&amp;DK$11,SpendData[Category],$F19)</f>
        <v>0</v>
      </c>
      <c r="DL19" s="148">
        <f>SUMIFS(SpendData[Debit],SpendData[Date],"&gt;"&amp;DK$11,SpendData[Date],"&lt;="&amp;DL$11,SpendData[Category],$F19)</f>
        <v>0</v>
      </c>
      <c r="DM19" s="148">
        <f>SUMIFS(SpendData[Debit],SpendData[Date],"&gt;"&amp;DL$11,SpendData[Date],"&lt;="&amp;DM$11,SpendData[Category],$F19)</f>
        <v>0</v>
      </c>
      <c r="DN19" s="148">
        <f>SUMIFS(SpendData[Debit],SpendData[Date],"&gt;"&amp;DM$11,SpendData[Date],"&lt;="&amp;DN$11,SpendData[Category],$F19)</f>
        <v>0</v>
      </c>
      <c r="DO19" s="148">
        <f>SUMIFS(SpendData[Debit],SpendData[Date],"&gt;"&amp;DN$11,SpendData[Date],"&lt;="&amp;DO$11,SpendData[Category],$F19)</f>
        <v>0</v>
      </c>
      <c r="DP19" s="148">
        <f>SUMIFS(SpendData[Debit],SpendData[Date],"&gt;"&amp;DO$11,SpendData[Date],"&lt;="&amp;DP$11,SpendData[Category],$F19)</f>
        <v>0</v>
      </c>
      <c r="DQ19" s="148">
        <f>SUMIFS(SpendData[Debit],SpendData[Date],"&gt;"&amp;DP$11,SpendData[Date],"&lt;="&amp;DQ$11,SpendData[Category],$F19)</f>
        <v>0</v>
      </c>
      <c r="DR19" s="148">
        <f>SUMIFS(SpendData[Debit],SpendData[Date],"&gt;"&amp;DQ$11,SpendData[Date],"&lt;="&amp;DR$11,SpendData[Category],$F19)</f>
        <v>0</v>
      </c>
      <c r="DS19" s="148">
        <f>SUMIFS(SpendData[Debit],SpendData[Date],"&gt;"&amp;DR$11,SpendData[Date],"&lt;="&amp;DS$11,SpendData[Category],$F19)</f>
        <v>0</v>
      </c>
      <c r="DT19" s="148">
        <f>SUMIFS(SpendData[Debit],SpendData[Date],"&gt;"&amp;DS$11,SpendData[Date],"&lt;="&amp;DT$11,SpendData[Category],$F19)</f>
        <v>0</v>
      </c>
      <c r="DU19" s="148">
        <f>SUMIFS(SpendData[Debit],SpendData[Date],"&gt;"&amp;DT$11,SpendData[Date],"&lt;="&amp;DU$11,SpendData[Category],$F19)</f>
        <v>0</v>
      </c>
      <c r="DV19" s="148">
        <f>SUMIFS(SpendData[Debit],SpendData[Date],"&gt;"&amp;DU$11,SpendData[Date],"&lt;="&amp;DV$11,SpendData[Category],$F19)</f>
        <v>0</v>
      </c>
      <c r="DW19" s="148">
        <f>SUMIFS(SpendData[Debit],SpendData[Date],"&gt;"&amp;DV$11,SpendData[Date],"&lt;="&amp;DW$11,SpendData[Category],$F19)</f>
        <v>0</v>
      </c>
      <c r="DX19" s="148">
        <f>SUMIFS(SpendData[Debit],SpendData[Date],"&gt;"&amp;DW$11,SpendData[Date],"&lt;="&amp;DX$11,SpendData[Category],$F19)</f>
        <v>0</v>
      </c>
      <c r="DY19" s="148">
        <f>SUMIFS(SpendData[Debit],SpendData[Date],"&gt;"&amp;DX$11,SpendData[Date],"&lt;="&amp;DY$11,SpendData[Category],$F19)</f>
        <v>0</v>
      </c>
      <c r="DZ19" s="148">
        <f>SUMIFS(SpendData[Debit],SpendData[Date],"&gt;"&amp;DY$11,SpendData[Date],"&lt;="&amp;DZ$11,SpendData[Category],$F19)</f>
        <v>0</v>
      </c>
      <c r="EA19" s="148">
        <f>SUMIFS(SpendData[Debit],SpendData[Date],"&gt;"&amp;DZ$11,SpendData[Date],"&lt;="&amp;EA$11,SpendData[Category],$F19)</f>
        <v>0</v>
      </c>
      <c r="EB19" s="148">
        <f>SUMIFS(SpendData[Debit],SpendData[Date],"&gt;"&amp;EA$11,SpendData[Date],"&lt;="&amp;EB$11,SpendData[Category],$F19)</f>
        <v>0</v>
      </c>
      <c r="EC19" s="148">
        <f>SUMIFS(SpendData[Debit],SpendData[Date],"&gt;"&amp;EB$11,SpendData[Date],"&lt;="&amp;EC$11,SpendData[Category],$F19)</f>
        <v>0</v>
      </c>
      <c r="ED19" s="148">
        <f>SUMIFS(SpendData[Debit],SpendData[Date],"&gt;"&amp;EC$11,SpendData[Date],"&lt;="&amp;ED$11,SpendData[Category],$F19)</f>
        <v>0</v>
      </c>
      <c r="EE19" s="148">
        <f>SUMIFS(SpendData[Debit],SpendData[Date],"&gt;"&amp;ED$11,SpendData[Date],"&lt;="&amp;EE$11,SpendData[Category],$F19)</f>
        <v>0</v>
      </c>
      <c r="EF19" s="148">
        <f>SUMIFS(SpendData[Debit],SpendData[Date],"&gt;"&amp;EE$11,SpendData[Date],"&lt;="&amp;EF$11,SpendData[Category],$F19)</f>
        <v>0</v>
      </c>
      <c r="EG19" s="148">
        <f>SUMIFS(SpendData[Debit],SpendData[Date],"&gt;"&amp;EF$11,SpendData[Date],"&lt;="&amp;EG$11,SpendData[Category],$F19)</f>
        <v>0</v>
      </c>
      <c r="EH19" s="148">
        <f>SUMIFS(SpendData[Debit],SpendData[Date],"&gt;"&amp;EG$11,SpendData[Date],"&lt;="&amp;EH$11,SpendData[Category],$F19)</f>
        <v>0</v>
      </c>
      <c r="EI19" s="148">
        <f>SUMIFS(SpendData[Debit],SpendData[Date],"&gt;"&amp;EH$11,SpendData[Date],"&lt;="&amp;EI$11,SpendData[Category],$F19)</f>
        <v>0</v>
      </c>
      <c r="EJ19" s="148">
        <f>SUMIFS(SpendData[Debit],SpendData[Date],"&gt;"&amp;EI$11,SpendData[Date],"&lt;="&amp;EJ$11,SpendData[Category],$F19)</f>
        <v>0</v>
      </c>
      <c r="EK19" s="148">
        <f>SUMIFS(SpendData[Debit],SpendData[Date],"&gt;"&amp;EJ$11,SpendData[Date],"&lt;="&amp;EK$11,SpendData[Category],$F19)</f>
        <v>0</v>
      </c>
      <c r="EL19" s="148">
        <f>SUMIFS(SpendData[Debit],SpendData[Date],"&gt;"&amp;EK$11,SpendData[Date],"&lt;="&amp;EL$11,SpendData[Category],$F19)</f>
        <v>0</v>
      </c>
      <c r="EM19" s="148">
        <f>SUMIFS(SpendData[Debit],SpendData[Date],"&gt;"&amp;EL$11,SpendData[Date],"&lt;="&amp;EM$11,SpendData[Category],$F19)</f>
        <v>0</v>
      </c>
      <c r="EN19" s="148">
        <f>SUMIFS(SpendData[Debit],SpendData[Date],"&gt;"&amp;EM$11,SpendData[Date],"&lt;="&amp;EN$11,SpendData[Category],$F19)</f>
        <v>0</v>
      </c>
      <c r="EO19" s="148">
        <f>SUMIFS(SpendData[Debit],SpendData[Date],"&gt;"&amp;EN$11,SpendData[Date],"&lt;="&amp;EO$11,SpendData[Category],$F19)</f>
        <v>0</v>
      </c>
      <c r="EP19" s="148">
        <f>SUMIFS(SpendData[Debit],SpendData[Date],"&gt;"&amp;EO$11,SpendData[Date],"&lt;="&amp;EP$11,SpendData[Category],$F19)</f>
        <v>0</v>
      </c>
      <c r="EQ19" s="148">
        <f>SUMIFS(SpendData[Debit],SpendData[Date],"&gt;"&amp;EP$11,SpendData[Date],"&lt;="&amp;EQ$11,SpendData[Category],$F19)</f>
        <v>0</v>
      </c>
      <c r="ER19" s="148">
        <f>SUMIFS(SpendData[Debit],SpendData[Date],"&gt;"&amp;EQ$11,SpendData[Date],"&lt;="&amp;ER$11,SpendData[Category],$F19)</f>
        <v>0</v>
      </c>
      <c r="ES19" s="148">
        <f>SUMIFS(SpendData[Debit],SpendData[Date],"&gt;"&amp;ER$11,SpendData[Date],"&lt;="&amp;ES$11,SpendData[Category],$F19)</f>
        <v>0</v>
      </c>
      <c r="ET19" s="148">
        <f>SUMIFS(SpendData[Debit],SpendData[Date],"&gt;"&amp;ES$11,SpendData[Date],"&lt;="&amp;ET$11,SpendData[Category],$F19)</f>
        <v>0</v>
      </c>
      <c r="EU19" s="148">
        <f>SUMIFS(SpendData[Debit],SpendData[Date],"&gt;"&amp;ET$11,SpendData[Date],"&lt;="&amp;EU$11,SpendData[Category],$F19)</f>
        <v>0</v>
      </c>
      <c r="EV19" s="148">
        <f>SUMIFS(SpendData[Debit],SpendData[Date],"&gt;"&amp;EU$11,SpendData[Date],"&lt;="&amp;EV$11,SpendData[Category],$F19)</f>
        <v>0</v>
      </c>
      <c r="EW19" s="148">
        <f>SUMIFS(SpendData[Debit],SpendData[Date],"&gt;"&amp;EV$11,SpendData[Date],"&lt;="&amp;EW$11,SpendData[Category],$F19)</f>
        <v>0</v>
      </c>
      <c r="EX19" s="148">
        <f>SUMIFS(SpendData[Debit],SpendData[Date],"&gt;"&amp;EW$11,SpendData[Date],"&lt;="&amp;EX$11,SpendData[Category],$F19)</f>
        <v>0</v>
      </c>
      <c r="EY19" s="148">
        <f>SUMIFS(SpendData[Debit],SpendData[Date],"&gt;"&amp;EX$11,SpendData[Date],"&lt;="&amp;EY$11,SpendData[Category],$F19)</f>
        <v>0</v>
      </c>
      <c r="EZ19" s="148">
        <f>SUMIFS(SpendData[Debit],SpendData[Date],"&gt;"&amp;EY$11,SpendData[Date],"&lt;="&amp;EZ$11,SpendData[Category],$F19)</f>
        <v>0</v>
      </c>
      <c r="FA19" s="148">
        <f>SUMIFS(SpendData[Debit],SpendData[Date],"&gt;"&amp;EZ$11,SpendData[Date],"&lt;="&amp;FA$11,SpendData[Category],$F19)</f>
        <v>0</v>
      </c>
      <c r="FB19" s="148">
        <f>SUMIFS(SpendData[Debit],SpendData[Date],"&gt;"&amp;FA$11,SpendData[Date],"&lt;="&amp;FB$11,SpendData[Category],$F19)</f>
        <v>0</v>
      </c>
      <c r="FC19" s="148">
        <f>SUMIFS(SpendData[Debit],SpendData[Date],"&gt;"&amp;FB$11,SpendData[Date],"&lt;="&amp;FC$11,SpendData[Category],$F19)</f>
        <v>0</v>
      </c>
      <c r="FD19" s="148">
        <f>SUMIFS(SpendData[Debit],SpendData[Date],"&gt;"&amp;FC$11,SpendData[Date],"&lt;="&amp;FD$11,SpendData[Category],$F19)</f>
        <v>0</v>
      </c>
      <c r="FE19" s="148">
        <f>SUMIFS(SpendData[Debit],SpendData[Date],"&gt;"&amp;FD$11,SpendData[Date],"&lt;="&amp;FE$11,SpendData[Category],$F19)</f>
        <v>0</v>
      </c>
      <c r="FF19" s="148">
        <f>SUMIFS(SpendData[Debit],SpendData[Date],"&gt;"&amp;FE$11,SpendData[Date],"&lt;="&amp;FF$11,SpendData[Category],$F19)</f>
        <v>0</v>
      </c>
      <c r="FG19" s="148">
        <f>SUMIFS(SpendData[Debit],SpendData[Date],"&gt;"&amp;FF$11,SpendData[Date],"&lt;="&amp;FG$11,SpendData[Category],$F19)</f>
        <v>0</v>
      </c>
      <c r="FH19" s="148">
        <f>SUMIFS(SpendData[Debit],SpendData[Date],"&gt;"&amp;FG$11,SpendData[Date],"&lt;="&amp;FH$11,SpendData[Category],$F19)</f>
        <v>0</v>
      </c>
      <c r="FI19" s="148">
        <f>SUMIFS(SpendData[Debit],SpendData[Date],"&gt;"&amp;FH$11,SpendData[Date],"&lt;="&amp;FI$11,SpendData[Category],$F19)</f>
        <v>0</v>
      </c>
      <c r="FJ19" s="148">
        <f>SUMIFS(SpendData[Debit],SpendData[Date],"&gt;"&amp;FI$11,SpendData[Date],"&lt;="&amp;FJ$11,SpendData[Category],$F19)</f>
        <v>0</v>
      </c>
      <c r="FK19" s="148">
        <f>SUMIFS(SpendData[Debit],SpendData[Date],"&gt;"&amp;FJ$11,SpendData[Date],"&lt;="&amp;FK$11,SpendData[Category],$F19)</f>
        <v>0</v>
      </c>
      <c r="FL19" s="148">
        <f>SUMIFS(SpendData[Debit],SpendData[Date],"&gt;"&amp;FK$11,SpendData[Date],"&lt;="&amp;FL$11,SpendData[Category],$F19)</f>
        <v>0</v>
      </c>
      <c r="FM19" s="148">
        <f>SUMIFS(SpendData[Debit],SpendData[Date],"&gt;"&amp;FL$11,SpendData[Date],"&lt;="&amp;FM$11,SpendData[Category],$F19)</f>
        <v>0</v>
      </c>
      <c r="FN19" s="148">
        <f>SUMIFS(SpendData[Debit],SpendData[Date],"&gt;"&amp;FM$11,SpendData[Date],"&lt;="&amp;FN$11,SpendData[Category],$F19)</f>
        <v>0</v>
      </c>
      <c r="FO19" s="148">
        <f>SUMIFS(SpendData[Debit],SpendData[Date],"&gt;"&amp;FN$11,SpendData[Date],"&lt;="&amp;FO$11,SpendData[Category],$F19)</f>
        <v>0</v>
      </c>
      <c r="FP19" s="148">
        <f>SUMIFS(SpendData[Debit],SpendData[Date],"&gt;"&amp;FO$11,SpendData[Date],"&lt;="&amp;FP$11,SpendData[Category],$F19)</f>
        <v>0</v>
      </c>
      <c r="FQ19" s="148">
        <f>SUMIFS(SpendData[Debit],SpendData[Date],"&gt;"&amp;FP$11,SpendData[Date],"&lt;="&amp;FQ$11,SpendData[Category],$F19)</f>
        <v>0</v>
      </c>
      <c r="FR19" s="148">
        <f>SUMIFS(SpendData[Debit],SpendData[Date],"&gt;"&amp;FQ$11,SpendData[Date],"&lt;="&amp;FR$11,SpendData[Category],$F19)</f>
        <v>0</v>
      </c>
      <c r="FS19" s="148">
        <f>SUMIFS(SpendData[Debit],SpendData[Date],"&gt;"&amp;FR$11,SpendData[Date],"&lt;="&amp;FS$11,SpendData[Category],$F19)</f>
        <v>0</v>
      </c>
      <c r="FT19" s="148">
        <f>SUMIFS(SpendData[Debit],SpendData[Date],"&gt;"&amp;FS$11,SpendData[Date],"&lt;="&amp;FT$11,SpendData[Category],$F19)</f>
        <v>0</v>
      </c>
      <c r="FU19" s="148">
        <f>SUMIFS(SpendData[Debit],SpendData[Date],"&gt;"&amp;FT$11,SpendData[Date],"&lt;="&amp;FU$11,SpendData[Category],$F19)</f>
        <v>0</v>
      </c>
      <c r="FV19" s="148">
        <f>SUMIFS(SpendData[Debit],SpendData[Date],"&gt;"&amp;FU$11,SpendData[Date],"&lt;="&amp;FV$11,SpendData[Category],$F19)</f>
        <v>0</v>
      </c>
      <c r="FW19" s="148">
        <f>SUMIFS(SpendData[Debit],SpendData[Date],"&gt;"&amp;FV$11,SpendData[Date],"&lt;="&amp;FW$11,SpendData[Category],$F19)</f>
        <v>0</v>
      </c>
      <c r="FX19" s="148">
        <f>SUMIFS(SpendData[Debit],SpendData[Date],"&gt;"&amp;FW$11,SpendData[Date],"&lt;="&amp;FX$11,SpendData[Category],$F19)</f>
        <v>0</v>
      </c>
      <c r="FY19" s="148">
        <f>SUMIFS(SpendData[Debit],SpendData[Date],"&gt;"&amp;FX$11,SpendData[Date],"&lt;="&amp;FY$11,SpendData[Category],$F19)</f>
        <v>0</v>
      </c>
      <c r="FZ19" s="148">
        <f>SUMIFS(SpendData[Debit],SpendData[Date],"&gt;"&amp;FY$11,SpendData[Date],"&lt;="&amp;FZ$11,SpendData[Category],$F19)</f>
        <v>0</v>
      </c>
      <c r="GA19" s="148">
        <f>SUMIFS(SpendData[Debit],SpendData[Date],"&gt;"&amp;FZ$11,SpendData[Date],"&lt;="&amp;GA$11,SpendData[Category],$F19)</f>
        <v>0</v>
      </c>
      <c r="GB19" s="148">
        <f>SUMIFS(SpendData[Debit],SpendData[Date],"&gt;"&amp;GA$11,SpendData[Date],"&lt;="&amp;GB$11,SpendData[Category],$F19)</f>
        <v>0</v>
      </c>
      <c r="GC19" s="148">
        <f>SUMIFS(SpendData[Debit],SpendData[Date],"&gt;"&amp;GB$11,SpendData[Date],"&lt;="&amp;GC$11,SpendData[Category],$F19)</f>
        <v>0</v>
      </c>
      <c r="GD19" s="148">
        <f>SUMIFS(SpendData[Debit],SpendData[Date],"&gt;"&amp;GC$11,SpendData[Date],"&lt;="&amp;GD$11,SpendData[Category],$F19)</f>
        <v>0</v>
      </c>
      <c r="GE19" s="148">
        <f>SUMIFS(SpendData[Debit],SpendData[Date],"&gt;"&amp;GD$11,SpendData[Date],"&lt;="&amp;GE$11,SpendData[Category],$F19)</f>
        <v>0</v>
      </c>
      <c r="GH19" s="35">
        <v>44742</v>
      </c>
      <c r="GI19" s="408">
        <v>0</v>
      </c>
      <c r="GJ19" s="408">
        <v>85</v>
      </c>
      <c r="GK19" s="408">
        <v>3772.3086750631574</v>
      </c>
    </row>
    <row r="20" spans="1:193" x14ac:dyDescent="0.3">
      <c r="F20">
        <f t="shared" si="367"/>
        <v>0</v>
      </c>
      <c r="H20" s="148">
        <f>SUMIFS(SpendData[Debit],SpendData[Date],"&gt;"&amp;G$11,SpendData[Date],"&lt;="&amp;H$11,SpendData[Category],$F20)</f>
        <v>0</v>
      </c>
      <c r="I20" s="148">
        <f>SUMIFS(SpendData[Debit],SpendData[Date],"&gt;"&amp;H$11,SpendData[Date],"&lt;="&amp;I$11,SpendData[Category],$F20)</f>
        <v>0</v>
      </c>
      <c r="J20" s="148">
        <f>SUMIFS(SpendData[Debit],SpendData[Date],"&gt;"&amp;I$11,SpendData[Date],"&lt;="&amp;J$11,SpendData[Category],$F20)</f>
        <v>0</v>
      </c>
      <c r="K20" s="148">
        <f>SUMIFS(SpendData[Debit],SpendData[Date],"&gt;"&amp;J$11,SpendData[Date],"&lt;="&amp;K$11,SpendData[Category],$F20)</f>
        <v>0</v>
      </c>
      <c r="L20" s="148">
        <f>SUMIFS(SpendData[Debit],SpendData[Date],"&gt;"&amp;K$11,SpendData[Date],"&lt;="&amp;L$11,SpendData[Category],$F20)</f>
        <v>0</v>
      </c>
      <c r="M20" s="148">
        <f>SUMIFS(SpendData[Debit],SpendData[Date],"&gt;"&amp;L$11,SpendData[Date],"&lt;="&amp;M$11,SpendData[Category],$F20)</f>
        <v>0</v>
      </c>
      <c r="N20" s="148">
        <f>SUMIFS(SpendData[Debit],SpendData[Date],"&gt;"&amp;M$11,SpendData[Date],"&lt;="&amp;N$11,SpendData[Category],$F20)</f>
        <v>0</v>
      </c>
      <c r="O20" s="148">
        <f>SUMIFS(SpendData[Debit],SpendData[Date],"&gt;"&amp;N$11,SpendData[Date],"&lt;="&amp;O$11,SpendData[Category],$F20)</f>
        <v>0</v>
      </c>
      <c r="P20" s="148">
        <f>SUMIFS(SpendData[Debit],SpendData[Date],"&gt;"&amp;O$11,SpendData[Date],"&lt;="&amp;P$11,SpendData[Category],$F20)</f>
        <v>0</v>
      </c>
      <c r="Q20" s="148">
        <f>SUMIFS(SpendData[Debit],SpendData[Date],"&gt;"&amp;P$11,SpendData[Date],"&lt;="&amp;Q$11,SpendData[Category],$F20)</f>
        <v>0</v>
      </c>
      <c r="R20" s="148">
        <f>SUMIFS(SpendData[Debit],SpendData[Date],"&gt;"&amp;Q$11,SpendData[Date],"&lt;="&amp;R$11,SpendData[Category],$F20)</f>
        <v>0</v>
      </c>
      <c r="S20" s="148">
        <f>SUMIFS(SpendData[Debit],SpendData[Date],"&gt;"&amp;R$11,SpendData[Date],"&lt;="&amp;S$11,SpendData[Category],$F20)</f>
        <v>0</v>
      </c>
      <c r="T20" s="148">
        <f>SUMIFS(SpendData[Debit],SpendData[Date],"&gt;"&amp;S$11,SpendData[Date],"&lt;="&amp;T$11,SpendData[Category],$F20)</f>
        <v>0</v>
      </c>
      <c r="U20" s="148">
        <f>SUMIFS(SpendData[Debit],SpendData[Date],"&gt;"&amp;T$11,SpendData[Date],"&lt;="&amp;U$11,SpendData[Category],$F20)</f>
        <v>0</v>
      </c>
      <c r="V20" s="148">
        <f>SUMIFS(SpendData[Debit],SpendData[Date],"&gt;"&amp;U$11,SpendData[Date],"&lt;="&amp;V$11,SpendData[Category],$F20)</f>
        <v>0</v>
      </c>
      <c r="W20" s="148">
        <f>SUMIFS(SpendData[Debit],SpendData[Date],"&gt;"&amp;V$11,SpendData[Date],"&lt;="&amp;W$11,SpendData[Category],$F20)</f>
        <v>0</v>
      </c>
      <c r="X20" s="148">
        <f>SUMIFS(SpendData[Debit],SpendData[Date],"&gt;"&amp;W$11,SpendData[Date],"&lt;="&amp;X$11,SpendData[Category],$F20)</f>
        <v>0</v>
      </c>
      <c r="Y20" s="148">
        <f>SUMIFS(SpendData[Debit],SpendData[Date],"&gt;"&amp;X$11,SpendData[Date],"&lt;="&amp;Y$11,SpendData[Category],$F20)</f>
        <v>0</v>
      </c>
      <c r="Z20" s="148">
        <f>SUMIFS(SpendData[Debit],SpendData[Date],"&gt;"&amp;Y$11,SpendData[Date],"&lt;="&amp;Z$11,SpendData[Category],$F20)</f>
        <v>0</v>
      </c>
      <c r="AA20" s="148">
        <f>SUMIFS(SpendData[Debit],SpendData[Date],"&gt;"&amp;Z$11,SpendData[Date],"&lt;="&amp;AA$11,SpendData[Category],$F20)</f>
        <v>0</v>
      </c>
      <c r="AB20" s="148">
        <f>SUMIFS(SpendData[Debit],SpendData[Date],"&gt;"&amp;AA$11,SpendData[Date],"&lt;="&amp;AB$11,SpendData[Category],$F20)</f>
        <v>0</v>
      </c>
      <c r="AC20" s="148">
        <f>SUMIFS(SpendData[Debit],SpendData[Date],"&gt;"&amp;AB$11,SpendData[Date],"&lt;="&amp;AC$11,SpendData[Category],$F20)</f>
        <v>0</v>
      </c>
      <c r="AD20" s="148">
        <f>SUMIFS(SpendData[Debit],SpendData[Date],"&gt;"&amp;AC$11,SpendData[Date],"&lt;="&amp;AD$11,SpendData[Category],$F20)</f>
        <v>0</v>
      </c>
      <c r="AE20" s="148">
        <f>SUMIFS(SpendData[Debit],SpendData[Date],"&gt;"&amp;AD$11,SpendData[Date],"&lt;="&amp;AE$11,SpendData[Category],$F20)</f>
        <v>0</v>
      </c>
      <c r="AF20" s="148">
        <f>SUMIFS(SpendData[Debit],SpendData[Date],"&gt;"&amp;AE$11,SpendData[Date],"&lt;="&amp;AF$11,SpendData[Category],$F20)</f>
        <v>0</v>
      </c>
      <c r="AG20" s="148">
        <f>SUMIFS(SpendData[Debit],SpendData[Date],"&gt;"&amp;AF$11,SpendData[Date],"&lt;="&amp;AG$11,SpendData[Category],$F20)</f>
        <v>0</v>
      </c>
      <c r="AH20" s="148">
        <f>SUMIFS(SpendData[Debit],SpendData[Date],"&gt;"&amp;AG$11,SpendData[Date],"&lt;="&amp;AH$11,SpendData[Category],$F20)</f>
        <v>0</v>
      </c>
      <c r="AI20" s="148">
        <f>SUMIFS(SpendData[Debit],SpendData[Date],"&gt;"&amp;AH$11,SpendData[Date],"&lt;="&amp;AI$11,SpendData[Category],$F20)</f>
        <v>0</v>
      </c>
      <c r="AJ20" s="148">
        <f>SUMIFS(SpendData[Debit],SpendData[Date],"&gt;"&amp;AI$11,SpendData[Date],"&lt;="&amp;AJ$11,SpendData[Category],$F20)</f>
        <v>0</v>
      </c>
      <c r="AK20" s="148">
        <f>SUMIFS(SpendData[Debit],SpendData[Date],"&gt;"&amp;AJ$11,SpendData[Date],"&lt;="&amp;AK$11,SpendData[Category],$F20)</f>
        <v>0</v>
      </c>
      <c r="AL20" s="148">
        <f>SUMIFS(SpendData[Debit],SpendData[Date],"&gt;"&amp;AK$11,SpendData[Date],"&lt;="&amp;AL$11,SpendData[Category],$F20)</f>
        <v>0</v>
      </c>
      <c r="AM20" s="148">
        <f>SUMIFS(SpendData[Debit],SpendData[Date],"&gt;"&amp;AL$11,SpendData[Date],"&lt;="&amp;AM$11,SpendData[Category],$F20)</f>
        <v>0</v>
      </c>
      <c r="AN20" s="148">
        <f>SUMIFS(SpendData[Debit],SpendData[Date],"&gt;"&amp;AM$11,SpendData[Date],"&lt;="&amp;AN$11,SpendData[Category],$F20)</f>
        <v>0</v>
      </c>
      <c r="AO20" s="148">
        <f>SUMIFS(SpendData[Debit],SpendData[Date],"&gt;"&amp;AN$11,SpendData[Date],"&lt;="&amp;AO$11,SpendData[Category],$F20)</f>
        <v>0</v>
      </c>
      <c r="AP20" s="148">
        <f>SUMIFS(SpendData[Debit],SpendData[Date],"&gt;"&amp;AO$11,SpendData[Date],"&lt;="&amp;AP$11,SpendData[Category],$F20)</f>
        <v>0</v>
      </c>
      <c r="AQ20" s="148">
        <f>SUMIFS(SpendData[Debit],SpendData[Date],"&gt;"&amp;AP$11,SpendData[Date],"&lt;="&amp;AQ$11,SpendData[Category],$F20)</f>
        <v>0</v>
      </c>
      <c r="AR20" s="148">
        <f>SUMIFS(SpendData[Debit],SpendData[Date],"&gt;"&amp;AQ$11,SpendData[Date],"&lt;="&amp;AR$11,SpendData[Category],$F20)</f>
        <v>0</v>
      </c>
      <c r="AS20" s="148">
        <f>SUMIFS(SpendData[Debit],SpendData[Date],"&gt;"&amp;AR$11,SpendData[Date],"&lt;="&amp;AS$11,SpendData[Category],$F20)</f>
        <v>0</v>
      </c>
      <c r="AT20" s="148">
        <f>SUMIFS(SpendData[Debit],SpendData[Date],"&gt;"&amp;AS$11,SpendData[Date],"&lt;="&amp;AT$11,SpendData[Category],$F20)</f>
        <v>0</v>
      </c>
      <c r="AU20" s="148">
        <f>SUMIFS(SpendData[Debit],SpendData[Date],"&gt;"&amp;AT$11,SpendData[Date],"&lt;="&amp;AU$11,SpendData[Category],$F20)</f>
        <v>0</v>
      </c>
      <c r="AV20" s="148">
        <f>SUMIFS(SpendData[Debit],SpendData[Date],"&gt;"&amp;AU$11,SpendData[Date],"&lt;="&amp;AV$11,SpendData[Category],$F20)</f>
        <v>0</v>
      </c>
      <c r="AW20" s="148">
        <f>SUMIFS(SpendData[Debit],SpendData[Date],"&gt;"&amp;AV$11,SpendData[Date],"&lt;="&amp;AW$11,SpendData[Category],$F20)</f>
        <v>0</v>
      </c>
      <c r="AX20" s="148">
        <f>SUMIFS(SpendData[Debit],SpendData[Date],"&gt;"&amp;AW$11,SpendData[Date],"&lt;="&amp;AX$11,SpendData[Category],$F20)</f>
        <v>0</v>
      </c>
      <c r="AY20" s="148">
        <f>SUMIFS(SpendData[Debit],SpendData[Date],"&gt;"&amp;AX$11,SpendData[Date],"&lt;="&amp;AY$11,SpendData[Category],$F20)</f>
        <v>0</v>
      </c>
      <c r="AZ20" s="148">
        <f>SUMIFS(SpendData[Debit],SpendData[Date],"&gt;"&amp;AY$11,SpendData[Date],"&lt;="&amp;AZ$11,SpendData[Category],$F20)</f>
        <v>0</v>
      </c>
      <c r="BA20" s="148">
        <f>SUMIFS(SpendData[Debit],SpendData[Date],"&gt;"&amp;AZ$11,SpendData[Date],"&lt;="&amp;BA$11,SpendData[Category],$F20)</f>
        <v>0</v>
      </c>
      <c r="BB20" s="148">
        <f>SUMIFS(SpendData[Debit],SpendData[Date],"&gt;"&amp;BA$11,SpendData[Date],"&lt;="&amp;BB$11,SpendData[Category],$F20)</f>
        <v>0</v>
      </c>
      <c r="BC20" s="148">
        <f>SUMIFS(SpendData[Debit],SpendData[Date],"&gt;"&amp;BB$11,SpendData[Date],"&lt;="&amp;BC$11,SpendData[Category],$F20)</f>
        <v>0</v>
      </c>
      <c r="BD20" s="148">
        <f>SUMIFS(SpendData[Debit],SpendData[Date],"&gt;"&amp;BC$11,SpendData[Date],"&lt;="&amp;BD$11,SpendData[Category],$F20)</f>
        <v>0</v>
      </c>
      <c r="BE20" s="148">
        <f>SUMIFS(SpendData[Debit],SpendData[Date],"&gt;"&amp;BD$11,SpendData[Date],"&lt;="&amp;BE$11,SpendData[Category],$F20)</f>
        <v>0</v>
      </c>
      <c r="BF20" s="148">
        <f>SUMIFS(SpendData[Debit],SpendData[Date],"&gt;"&amp;BE$11,SpendData[Date],"&lt;="&amp;BF$11,SpendData[Category],$F20)</f>
        <v>0</v>
      </c>
      <c r="BG20" s="148">
        <f>SUMIFS(SpendData[Debit],SpendData[Date],"&gt;"&amp;BF$11,SpendData[Date],"&lt;="&amp;BG$11,SpendData[Category],$F20)</f>
        <v>0</v>
      </c>
      <c r="BH20" s="148">
        <f>SUMIFS(SpendData[Debit],SpendData[Date],"&gt;"&amp;BG$11,SpendData[Date],"&lt;="&amp;BH$11,SpendData[Category],$F20)</f>
        <v>0</v>
      </c>
      <c r="BI20" s="148">
        <f>SUMIFS(SpendData[Debit],SpendData[Date],"&gt;"&amp;BH$11,SpendData[Date],"&lt;="&amp;BI$11,SpendData[Category],$F20)</f>
        <v>0</v>
      </c>
      <c r="BJ20" s="148">
        <f>SUMIFS(SpendData[Debit],SpendData[Date],"&gt;"&amp;BI$11,SpendData[Date],"&lt;="&amp;BJ$11,SpendData[Category],$F20)</f>
        <v>0</v>
      </c>
      <c r="BK20" s="148">
        <f>SUMIFS(SpendData[Debit],SpendData[Date],"&gt;"&amp;BJ$11,SpendData[Date],"&lt;="&amp;BK$11,SpendData[Category],$F20)</f>
        <v>0</v>
      </c>
      <c r="BL20" s="148">
        <f>SUMIFS(SpendData[Debit],SpendData[Date],"&gt;"&amp;BK$11,SpendData[Date],"&lt;="&amp;BL$11,SpendData[Category],$F20)</f>
        <v>0</v>
      </c>
      <c r="BM20" s="148">
        <f>SUMIFS(SpendData[Debit],SpendData[Date],"&gt;"&amp;BL$11,SpendData[Date],"&lt;="&amp;BM$11,SpendData[Category],$F20)</f>
        <v>0</v>
      </c>
      <c r="BN20" s="148">
        <f>SUMIFS(SpendData[Debit],SpendData[Date],"&gt;"&amp;BM$11,SpendData[Date],"&lt;="&amp;BN$11,SpendData[Category],$F20)</f>
        <v>0</v>
      </c>
      <c r="BO20" s="148">
        <f>SUMIFS(SpendData[Debit],SpendData[Date],"&gt;"&amp;BN$11,SpendData[Date],"&lt;="&amp;BO$11,SpendData[Category],$F20)</f>
        <v>0</v>
      </c>
      <c r="BP20" s="148">
        <f>SUMIFS(SpendData[Debit],SpendData[Date],"&gt;"&amp;BO$11,SpendData[Date],"&lt;="&amp;BP$11,SpendData[Category],$F20)</f>
        <v>0</v>
      </c>
      <c r="BQ20" s="148">
        <f>SUMIFS(SpendData[Debit],SpendData[Date],"&gt;"&amp;BP$11,SpendData[Date],"&lt;="&amp;BQ$11,SpendData[Category],$F20)</f>
        <v>0</v>
      </c>
      <c r="BR20" s="148">
        <f>SUMIFS(SpendData[Debit],SpendData[Date],"&gt;"&amp;BQ$11,SpendData[Date],"&lt;="&amp;BR$11,SpendData[Category],$F20)</f>
        <v>0</v>
      </c>
      <c r="BS20" s="148">
        <f>SUMIFS(SpendData[Debit],SpendData[Date],"&gt;"&amp;BR$11,SpendData[Date],"&lt;="&amp;BS$11,SpendData[Category],$F20)</f>
        <v>0</v>
      </c>
      <c r="BT20" s="148">
        <f>SUMIFS(SpendData[Debit],SpendData[Date],"&gt;"&amp;BS$11,SpendData[Date],"&lt;="&amp;BT$11,SpendData[Category],$F20)</f>
        <v>0</v>
      </c>
      <c r="BU20" s="148">
        <f>SUMIFS(SpendData[Debit],SpendData[Date],"&gt;"&amp;BT$11,SpendData[Date],"&lt;="&amp;BU$11,SpendData[Category],$F20)</f>
        <v>0</v>
      </c>
      <c r="BV20" s="148">
        <f>SUMIFS(SpendData[Debit],SpendData[Date],"&gt;"&amp;BU$11,SpendData[Date],"&lt;="&amp;BV$11,SpendData[Category],$F20)</f>
        <v>0</v>
      </c>
      <c r="BW20" s="148">
        <f>SUMIFS(SpendData[Debit],SpendData[Date],"&gt;"&amp;BV$11,SpendData[Date],"&lt;="&amp;BW$11,SpendData[Category],$F20)</f>
        <v>0</v>
      </c>
      <c r="BX20" s="148">
        <f>SUMIFS(SpendData[Debit],SpendData[Date],"&gt;"&amp;BW$11,SpendData[Date],"&lt;="&amp;BX$11,SpendData[Category],$F20)</f>
        <v>0</v>
      </c>
      <c r="BY20" s="148">
        <f>SUMIFS(SpendData[Debit],SpendData[Date],"&gt;"&amp;BX$11,SpendData[Date],"&lt;="&amp;BY$11,SpendData[Category],$F20)</f>
        <v>0</v>
      </c>
      <c r="BZ20" s="148">
        <f>SUMIFS(SpendData[Debit],SpendData[Date],"&gt;"&amp;BY$11,SpendData[Date],"&lt;="&amp;BZ$11,SpendData[Category],$F20)</f>
        <v>0</v>
      </c>
      <c r="CA20" s="148">
        <f>SUMIFS(SpendData[Debit],SpendData[Date],"&gt;"&amp;BZ$11,SpendData[Date],"&lt;="&amp;CA$11,SpendData[Category],$F20)</f>
        <v>0</v>
      </c>
      <c r="CB20" s="148">
        <f>SUMIFS(SpendData[Debit],SpendData[Date],"&gt;"&amp;CA$11,SpendData[Date],"&lt;="&amp;CB$11,SpendData[Category],$F20)</f>
        <v>0</v>
      </c>
      <c r="CC20" s="148">
        <f>SUMIFS(SpendData[Debit],SpendData[Date],"&gt;"&amp;CB$11,SpendData[Date],"&lt;="&amp;CC$11,SpendData[Category],$F20)</f>
        <v>0</v>
      </c>
      <c r="CD20" s="148">
        <f>SUMIFS(SpendData[Debit],SpendData[Date],"&gt;"&amp;CC$11,SpendData[Date],"&lt;="&amp;CD$11,SpendData[Category],$F20)</f>
        <v>0</v>
      </c>
      <c r="CE20" s="148">
        <f>SUMIFS(SpendData[Debit],SpendData[Date],"&gt;"&amp;CD$11,SpendData[Date],"&lt;="&amp;CE$11,SpendData[Category],$F20)</f>
        <v>0</v>
      </c>
      <c r="CF20" s="148">
        <f>SUMIFS(SpendData[Debit],SpendData[Date],"&gt;"&amp;CE$11,SpendData[Date],"&lt;="&amp;CF$11,SpendData[Category],$F20)</f>
        <v>0</v>
      </c>
      <c r="CG20" s="148">
        <f>SUMIFS(SpendData[Debit],SpendData[Date],"&gt;"&amp;CF$11,SpendData[Date],"&lt;="&amp;CG$11,SpendData[Category],$F20)</f>
        <v>0</v>
      </c>
      <c r="CH20" s="148">
        <f>SUMIFS(SpendData[Debit],SpendData[Date],"&gt;"&amp;CG$11,SpendData[Date],"&lt;="&amp;CH$11,SpendData[Category],$F20)</f>
        <v>0</v>
      </c>
      <c r="CI20" s="148">
        <f>SUMIFS(SpendData[Debit],SpendData[Date],"&gt;"&amp;CH$11,SpendData[Date],"&lt;="&amp;CI$11,SpendData[Category],$F20)</f>
        <v>0</v>
      </c>
      <c r="CJ20" s="148">
        <f>SUMIFS(SpendData[Debit],SpendData[Date],"&gt;"&amp;CI$11,SpendData[Date],"&lt;="&amp;CJ$11,SpendData[Category],$F20)</f>
        <v>0</v>
      </c>
      <c r="CK20" s="148">
        <f>SUMIFS(SpendData[Debit],SpendData[Date],"&gt;"&amp;CJ$11,SpendData[Date],"&lt;="&amp;CK$11,SpendData[Category],$F20)</f>
        <v>0</v>
      </c>
      <c r="CL20" s="148">
        <f>SUMIFS(SpendData[Debit],SpendData[Date],"&gt;"&amp;CK$11,SpendData[Date],"&lt;="&amp;CL$11,SpendData[Category],$F20)</f>
        <v>0</v>
      </c>
      <c r="CM20" s="148">
        <f>SUMIFS(SpendData[Debit],SpendData[Date],"&gt;"&amp;CL$11,SpendData[Date],"&lt;="&amp;CM$11,SpendData[Category],$F20)</f>
        <v>0</v>
      </c>
      <c r="CN20" s="148">
        <f>SUMIFS(SpendData[Debit],SpendData[Date],"&gt;"&amp;CM$11,SpendData[Date],"&lt;="&amp;CN$11,SpendData[Category],$F20)</f>
        <v>0</v>
      </c>
      <c r="CO20" s="148">
        <f>SUMIFS(SpendData[Debit],SpendData[Date],"&gt;"&amp;CN$11,SpendData[Date],"&lt;="&amp;CO$11,SpendData[Category],$F20)</f>
        <v>0</v>
      </c>
      <c r="CP20" s="148">
        <f>SUMIFS(SpendData[Debit],SpendData[Date],"&gt;"&amp;CO$11,SpendData[Date],"&lt;="&amp;CP$11,SpendData[Category],$F20)</f>
        <v>0</v>
      </c>
      <c r="CQ20" s="148">
        <f>SUMIFS(SpendData[Debit],SpendData[Date],"&gt;"&amp;CP$11,SpendData[Date],"&lt;="&amp;CQ$11,SpendData[Category],$F20)</f>
        <v>0</v>
      </c>
      <c r="CR20" s="148">
        <f>SUMIFS(SpendData[Debit],SpendData[Date],"&gt;"&amp;CQ$11,SpendData[Date],"&lt;="&amp;CR$11,SpendData[Category],$F20)</f>
        <v>0</v>
      </c>
      <c r="CS20" s="148">
        <f>SUMIFS(SpendData[Debit],SpendData[Date],"&gt;"&amp;CR$11,SpendData[Date],"&lt;="&amp;CS$11,SpendData[Category],$F20)</f>
        <v>0</v>
      </c>
      <c r="CT20" s="148">
        <f>SUMIFS(SpendData[Debit],SpendData[Date],"&gt;"&amp;CS$11,SpendData[Date],"&lt;="&amp;CT$11,SpendData[Category],$F20)</f>
        <v>0</v>
      </c>
      <c r="CU20" s="148">
        <f>SUMIFS(SpendData[Debit],SpendData[Date],"&gt;"&amp;CT$11,SpendData[Date],"&lt;="&amp;CU$11,SpendData[Category],$F20)</f>
        <v>0</v>
      </c>
      <c r="CV20" s="148">
        <f>SUMIFS(SpendData[Debit],SpendData[Date],"&gt;"&amp;CU$11,SpendData[Date],"&lt;="&amp;CV$11,SpendData[Category],$F20)</f>
        <v>0</v>
      </c>
      <c r="CW20" s="148">
        <f>SUMIFS(SpendData[Debit],SpendData[Date],"&gt;"&amp;CV$11,SpendData[Date],"&lt;="&amp;CW$11,SpendData[Category],$F20)</f>
        <v>0</v>
      </c>
      <c r="CX20" s="148">
        <f>SUMIFS(SpendData[Debit],SpendData[Date],"&gt;"&amp;CW$11,SpendData[Date],"&lt;="&amp;CX$11,SpendData[Category],$F20)</f>
        <v>0</v>
      </c>
      <c r="CY20" s="148">
        <f>SUMIFS(SpendData[Debit],SpendData[Date],"&gt;"&amp;CX$11,SpendData[Date],"&lt;="&amp;CY$11,SpendData[Category],$F20)</f>
        <v>0</v>
      </c>
      <c r="CZ20" s="148">
        <f>SUMIFS(SpendData[Debit],SpendData[Date],"&gt;"&amp;CY$11,SpendData[Date],"&lt;="&amp;CZ$11,SpendData[Category],$F20)</f>
        <v>0</v>
      </c>
      <c r="DA20" s="148">
        <f>SUMIFS(SpendData[Debit],SpendData[Date],"&gt;"&amp;CZ$11,SpendData[Date],"&lt;="&amp;DA$11,SpendData[Category],$F20)</f>
        <v>0</v>
      </c>
      <c r="DB20" s="148">
        <f>SUMIFS(SpendData[Debit],SpendData[Date],"&gt;"&amp;DA$11,SpendData[Date],"&lt;="&amp;DB$11,SpendData[Category],$F20)</f>
        <v>0</v>
      </c>
      <c r="DC20" s="148">
        <f>SUMIFS(SpendData[Debit],SpendData[Date],"&gt;"&amp;DB$11,SpendData[Date],"&lt;="&amp;DC$11,SpendData[Category],$F20)</f>
        <v>0</v>
      </c>
      <c r="DD20" s="148">
        <f>SUMIFS(SpendData[Debit],SpendData[Date],"&gt;"&amp;DC$11,SpendData[Date],"&lt;="&amp;DD$11,SpendData[Category],$F20)</f>
        <v>0</v>
      </c>
      <c r="DE20" s="148">
        <f>SUMIFS(SpendData[Debit],SpendData[Date],"&gt;"&amp;DD$11,SpendData[Date],"&lt;="&amp;DE$11,SpendData[Category],$F20)</f>
        <v>0</v>
      </c>
      <c r="DF20" s="148">
        <f>SUMIFS(SpendData[Debit],SpendData[Date],"&gt;"&amp;DE$11,SpendData[Date],"&lt;="&amp;DF$11,SpendData[Category],$F20)</f>
        <v>0</v>
      </c>
      <c r="DG20" s="148">
        <f>SUMIFS(SpendData[Debit],SpendData[Date],"&gt;"&amp;DF$11,SpendData[Date],"&lt;="&amp;DG$11,SpendData[Category],$F20)</f>
        <v>0</v>
      </c>
      <c r="DH20" s="148">
        <f>SUMIFS(SpendData[Debit],SpendData[Date],"&gt;"&amp;DG$11,SpendData[Date],"&lt;="&amp;DH$11,SpendData[Category],$F20)</f>
        <v>0</v>
      </c>
      <c r="DI20" s="148">
        <f>SUMIFS(SpendData[Debit],SpendData[Date],"&gt;"&amp;DH$11,SpendData[Date],"&lt;="&amp;DI$11,SpendData[Category],$F20)</f>
        <v>0</v>
      </c>
      <c r="DJ20" s="148">
        <f>SUMIFS(SpendData[Debit],SpendData[Date],"&gt;"&amp;DI$11,SpendData[Date],"&lt;="&amp;DJ$11,SpendData[Category],$F20)</f>
        <v>0</v>
      </c>
      <c r="DK20" s="148">
        <f>SUMIFS(SpendData[Debit],SpendData[Date],"&gt;"&amp;DJ$11,SpendData[Date],"&lt;="&amp;DK$11,SpendData[Category],$F20)</f>
        <v>0</v>
      </c>
      <c r="DL20" s="148">
        <f>SUMIFS(SpendData[Debit],SpendData[Date],"&gt;"&amp;DK$11,SpendData[Date],"&lt;="&amp;DL$11,SpendData[Category],$F20)</f>
        <v>0</v>
      </c>
      <c r="DM20" s="148">
        <f>SUMIFS(SpendData[Debit],SpendData[Date],"&gt;"&amp;DL$11,SpendData[Date],"&lt;="&amp;DM$11,SpendData[Category],$F20)</f>
        <v>0</v>
      </c>
      <c r="DN20" s="148">
        <f>SUMIFS(SpendData[Debit],SpendData[Date],"&gt;"&amp;DM$11,SpendData[Date],"&lt;="&amp;DN$11,SpendData[Category],$F20)</f>
        <v>0</v>
      </c>
      <c r="DO20" s="148">
        <f>SUMIFS(SpendData[Debit],SpendData[Date],"&gt;"&amp;DN$11,SpendData[Date],"&lt;="&amp;DO$11,SpendData[Category],$F20)</f>
        <v>0</v>
      </c>
      <c r="DP20" s="148">
        <f>SUMIFS(SpendData[Debit],SpendData[Date],"&gt;"&amp;DO$11,SpendData[Date],"&lt;="&amp;DP$11,SpendData[Category],$F20)</f>
        <v>0</v>
      </c>
      <c r="DQ20" s="148">
        <f>SUMIFS(SpendData[Debit],SpendData[Date],"&gt;"&amp;DP$11,SpendData[Date],"&lt;="&amp;DQ$11,SpendData[Category],$F20)</f>
        <v>0</v>
      </c>
      <c r="DR20" s="148">
        <f>SUMIFS(SpendData[Debit],SpendData[Date],"&gt;"&amp;DQ$11,SpendData[Date],"&lt;="&amp;DR$11,SpendData[Category],$F20)</f>
        <v>0</v>
      </c>
      <c r="DS20" s="148">
        <f>SUMIFS(SpendData[Debit],SpendData[Date],"&gt;"&amp;DR$11,SpendData[Date],"&lt;="&amp;DS$11,SpendData[Category],$F20)</f>
        <v>0</v>
      </c>
      <c r="DT20" s="148">
        <f>SUMIFS(SpendData[Debit],SpendData[Date],"&gt;"&amp;DS$11,SpendData[Date],"&lt;="&amp;DT$11,SpendData[Category],$F20)</f>
        <v>0</v>
      </c>
      <c r="DU20" s="148">
        <f>SUMIFS(SpendData[Debit],SpendData[Date],"&gt;"&amp;DT$11,SpendData[Date],"&lt;="&amp;DU$11,SpendData[Category],$F20)</f>
        <v>0</v>
      </c>
      <c r="DV20" s="148">
        <f>SUMIFS(SpendData[Debit],SpendData[Date],"&gt;"&amp;DU$11,SpendData[Date],"&lt;="&amp;DV$11,SpendData[Category],$F20)</f>
        <v>0</v>
      </c>
      <c r="DW20" s="148">
        <f>SUMIFS(SpendData[Debit],SpendData[Date],"&gt;"&amp;DV$11,SpendData[Date],"&lt;="&amp;DW$11,SpendData[Category],$F20)</f>
        <v>0</v>
      </c>
      <c r="DX20" s="148">
        <f>SUMIFS(SpendData[Debit],SpendData[Date],"&gt;"&amp;DW$11,SpendData[Date],"&lt;="&amp;DX$11,SpendData[Category],$F20)</f>
        <v>0</v>
      </c>
      <c r="DY20" s="148">
        <f>SUMIFS(SpendData[Debit],SpendData[Date],"&gt;"&amp;DX$11,SpendData[Date],"&lt;="&amp;DY$11,SpendData[Category],$F20)</f>
        <v>0</v>
      </c>
      <c r="DZ20" s="148">
        <f>SUMIFS(SpendData[Debit],SpendData[Date],"&gt;"&amp;DY$11,SpendData[Date],"&lt;="&amp;DZ$11,SpendData[Category],$F20)</f>
        <v>0</v>
      </c>
      <c r="EA20" s="148">
        <f>SUMIFS(SpendData[Debit],SpendData[Date],"&gt;"&amp;DZ$11,SpendData[Date],"&lt;="&amp;EA$11,SpendData[Category],$F20)</f>
        <v>0</v>
      </c>
      <c r="EB20" s="148">
        <f>SUMIFS(SpendData[Debit],SpendData[Date],"&gt;"&amp;EA$11,SpendData[Date],"&lt;="&amp;EB$11,SpendData[Category],$F20)</f>
        <v>0</v>
      </c>
      <c r="EC20" s="148">
        <f>SUMIFS(SpendData[Debit],SpendData[Date],"&gt;"&amp;EB$11,SpendData[Date],"&lt;="&amp;EC$11,SpendData[Category],$F20)</f>
        <v>0</v>
      </c>
      <c r="ED20" s="148">
        <f>SUMIFS(SpendData[Debit],SpendData[Date],"&gt;"&amp;EC$11,SpendData[Date],"&lt;="&amp;ED$11,SpendData[Category],$F20)</f>
        <v>0</v>
      </c>
      <c r="EE20" s="148">
        <f>SUMIFS(SpendData[Debit],SpendData[Date],"&gt;"&amp;ED$11,SpendData[Date],"&lt;="&amp;EE$11,SpendData[Category],$F20)</f>
        <v>0</v>
      </c>
      <c r="EF20" s="148">
        <f>SUMIFS(SpendData[Debit],SpendData[Date],"&gt;"&amp;EE$11,SpendData[Date],"&lt;="&amp;EF$11,SpendData[Category],$F20)</f>
        <v>0</v>
      </c>
      <c r="EG20" s="148">
        <f>SUMIFS(SpendData[Debit],SpendData[Date],"&gt;"&amp;EF$11,SpendData[Date],"&lt;="&amp;EG$11,SpendData[Category],$F20)</f>
        <v>0</v>
      </c>
      <c r="EH20" s="148">
        <f>SUMIFS(SpendData[Debit],SpendData[Date],"&gt;"&amp;EG$11,SpendData[Date],"&lt;="&amp;EH$11,SpendData[Category],$F20)</f>
        <v>0</v>
      </c>
      <c r="EI20" s="148">
        <f>SUMIFS(SpendData[Debit],SpendData[Date],"&gt;"&amp;EH$11,SpendData[Date],"&lt;="&amp;EI$11,SpendData[Category],$F20)</f>
        <v>0</v>
      </c>
      <c r="EJ20" s="148">
        <f>SUMIFS(SpendData[Debit],SpendData[Date],"&gt;"&amp;EI$11,SpendData[Date],"&lt;="&amp;EJ$11,SpendData[Category],$F20)</f>
        <v>0</v>
      </c>
      <c r="EK20" s="148">
        <f>SUMIFS(SpendData[Debit],SpendData[Date],"&gt;"&amp;EJ$11,SpendData[Date],"&lt;="&amp;EK$11,SpendData[Category],$F20)</f>
        <v>0</v>
      </c>
      <c r="EL20" s="148">
        <f>SUMIFS(SpendData[Debit],SpendData[Date],"&gt;"&amp;EK$11,SpendData[Date],"&lt;="&amp;EL$11,SpendData[Category],$F20)</f>
        <v>0</v>
      </c>
      <c r="EM20" s="148">
        <f>SUMIFS(SpendData[Debit],SpendData[Date],"&gt;"&amp;EL$11,SpendData[Date],"&lt;="&amp;EM$11,SpendData[Category],$F20)</f>
        <v>0</v>
      </c>
      <c r="EN20" s="148">
        <f>SUMIFS(SpendData[Debit],SpendData[Date],"&gt;"&amp;EM$11,SpendData[Date],"&lt;="&amp;EN$11,SpendData[Category],$F20)</f>
        <v>0</v>
      </c>
      <c r="EO20" s="148">
        <f>SUMIFS(SpendData[Debit],SpendData[Date],"&gt;"&amp;EN$11,SpendData[Date],"&lt;="&amp;EO$11,SpendData[Category],$F20)</f>
        <v>0</v>
      </c>
      <c r="EP20" s="148">
        <f>SUMIFS(SpendData[Debit],SpendData[Date],"&gt;"&amp;EO$11,SpendData[Date],"&lt;="&amp;EP$11,SpendData[Category],$F20)</f>
        <v>0</v>
      </c>
      <c r="EQ20" s="148">
        <f>SUMIFS(SpendData[Debit],SpendData[Date],"&gt;"&amp;EP$11,SpendData[Date],"&lt;="&amp;EQ$11,SpendData[Category],$F20)</f>
        <v>0</v>
      </c>
      <c r="ER20" s="148">
        <f>SUMIFS(SpendData[Debit],SpendData[Date],"&gt;"&amp;EQ$11,SpendData[Date],"&lt;="&amp;ER$11,SpendData[Category],$F20)</f>
        <v>0</v>
      </c>
      <c r="ES20" s="148">
        <f>SUMIFS(SpendData[Debit],SpendData[Date],"&gt;"&amp;ER$11,SpendData[Date],"&lt;="&amp;ES$11,SpendData[Category],$F20)</f>
        <v>0</v>
      </c>
      <c r="ET20" s="148">
        <f>SUMIFS(SpendData[Debit],SpendData[Date],"&gt;"&amp;ES$11,SpendData[Date],"&lt;="&amp;ET$11,SpendData[Category],$F20)</f>
        <v>0</v>
      </c>
      <c r="EU20" s="148">
        <f>SUMIFS(SpendData[Debit],SpendData[Date],"&gt;"&amp;ET$11,SpendData[Date],"&lt;="&amp;EU$11,SpendData[Category],$F20)</f>
        <v>0</v>
      </c>
      <c r="EV20" s="148">
        <f>SUMIFS(SpendData[Debit],SpendData[Date],"&gt;"&amp;EU$11,SpendData[Date],"&lt;="&amp;EV$11,SpendData[Category],$F20)</f>
        <v>0</v>
      </c>
      <c r="EW20" s="148">
        <f>SUMIFS(SpendData[Debit],SpendData[Date],"&gt;"&amp;EV$11,SpendData[Date],"&lt;="&amp;EW$11,SpendData[Category],$F20)</f>
        <v>0</v>
      </c>
      <c r="EX20" s="148">
        <f>SUMIFS(SpendData[Debit],SpendData[Date],"&gt;"&amp;EW$11,SpendData[Date],"&lt;="&amp;EX$11,SpendData[Category],$F20)</f>
        <v>0</v>
      </c>
      <c r="EY20" s="148">
        <f>SUMIFS(SpendData[Debit],SpendData[Date],"&gt;"&amp;EX$11,SpendData[Date],"&lt;="&amp;EY$11,SpendData[Category],$F20)</f>
        <v>0</v>
      </c>
      <c r="EZ20" s="148">
        <f>SUMIFS(SpendData[Debit],SpendData[Date],"&gt;"&amp;EY$11,SpendData[Date],"&lt;="&amp;EZ$11,SpendData[Category],$F20)</f>
        <v>0</v>
      </c>
      <c r="FA20" s="148">
        <f>SUMIFS(SpendData[Debit],SpendData[Date],"&gt;"&amp;EZ$11,SpendData[Date],"&lt;="&amp;FA$11,SpendData[Category],$F20)</f>
        <v>0</v>
      </c>
      <c r="FB20" s="148">
        <f>SUMIFS(SpendData[Debit],SpendData[Date],"&gt;"&amp;FA$11,SpendData[Date],"&lt;="&amp;FB$11,SpendData[Category],$F20)</f>
        <v>0</v>
      </c>
      <c r="FC20" s="148">
        <f>SUMIFS(SpendData[Debit],SpendData[Date],"&gt;"&amp;FB$11,SpendData[Date],"&lt;="&amp;FC$11,SpendData[Category],$F20)</f>
        <v>0</v>
      </c>
      <c r="FD20" s="148">
        <f>SUMIFS(SpendData[Debit],SpendData[Date],"&gt;"&amp;FC$11,SpendData[Date],"&lt;="&amp;FD$11,SpendData[Category],$F20)</f>
        <v>0</v>
      </c>
      <c r="FE20" s="148">
        <f>SUMIFS(SpendData[Debit],SpendData[Date],"&gt;"&amp;FD$11,SpendData[Date],"&lt;="&amp;FE$11,SpendData[Category],$F20)</f>
        <v>0</v>
      </c>
      <c r="FF20" s="148">
        <f>SUMIFS(SpendData[Debit],SpendData[Date],"&gt;"&amp;FE$11,SpendData[Date],"&lt;="&amp;FF$11,SpendData[Category],$F20)</f>
        <v>0</v>
      </c>
      <c r="FG20" s="148">
        <f>SUMIFS(SpendData[Debit],SpendData[Date],"&gt;"&amp;FF$11,SpendData[Date],"&lt;="&amp;FG$11,SpendData[Category],$F20)</f>
        <v>0</v>
      </c>
      <c r="FH20" s="148">
        <f>SUMIFS(SpendData[Debit],SpendData[Date],"&gt;"&amp;FG$11,SpendData[Date],"&lt;="&amp;FH$11,SpendData[Category],$F20)</f>
        <v>0</v>
      </c>
      <c r="FI20" s="148">
        <f>SUMIFS(SpendData[Debit],SpendData[Date],"&gt;"&amp;FH$11,SpendData[Date],"&lt;="&amp;FI$11,SpendData[Category],$F20)</f>
        <v>0</v>
      </c>
      <c r="FJ20" s="148">
        <f>SUMIFS(SpendData[Debit],SpendData[Date],"&gt;"&amp;FI$11,SpendData[Date],"&lt;="&amp;FJ$11,SpendData[Category],$F20)</f>
        <v>0</v>
      </c>
      <c r="FK20" s="148">
        <f>SUMIFS(SpendData[Debit],SpendData[Date],"&gt;"&amp;FJ$11,SpendData[Date],"&lt;="&amp;FK$11,SpendData[Category],$F20)</f>
        <v>0</v>
      </c>
      <c r="FL20" s="148">
        <f>SUMIFS(SpendData[Debit],SpendData[Date],"&gt;"&amp;FK$11,SpendData[Date],"&lt;="&amp;FL$11,SpendData[Category],$F20)</f>
        <v>0</v>
      </c>
      <c r="FM20" s="148">
        <f>SUMIFS(SpendData[Debit],SpendData[Date],"&gt;"&amp;FL$11,SpendData[Date],"&lt;="&amp;FM$11,SpendData[Category],$F20)</f>
        <v>0</v>
      </c>
      <c r="FN20" s="148">
        <f>SUMIFS(SpendData[Debit],SpendData[Date],"&gt;"&amp;FM$11,SpendData[Date],"&lt;="&amp;FN$11,SpendData[Category],$F20)</f>
        <v>0</v>
      </c>
      <c r="FO20" s="148">
        <f>SUMIFS(SpendData[Debit],SpendData[Date],"&gt;"&amp;FN$11,SpendData[Date],"&lt;="&amp;FO$11,SpendData[Category],$F20)</f>
        <v>0</v>
      </c>
      <c r="FP20" s="148">
        <f>SUMIFS(SpendData[Debit],SpendData[Date],"&gt;"&amp;FO$11,SpendData[Date],"&lt;="&amp;FP$11,SpendData[Category],$F20)</f>
        <v>0</v>
      </c>
      <c r="FQ20" s="148">
        <f>SUMIFS(SpendData[Debit],SpendData[Date],"&gt;"&amp;FP$11,SpendData[Date],"&lt;="&amp;FQ$11,SpendData[Category],$F20)</f>
        <v>0</v>
      </c>
      <c r="FR20" s="148">
        <f>SUMIFS(SpendData[Debit],SpendData[Date],"&gt;"&amp;FQ$11,SpendData[Date],"&lt;="&amp;FR$11,SpendData[Category],$F20)</f>
        <v>0</v>
      </c>
      <c r="FS20" s="148">
        <f>SUMIFS(SpendData[Debit],SpendData[Date],"&gt;"&amp;FR$11,SpendData[Date],"&lt;="&amp;FS$11,SpendData[Category],$F20)</f>
        <v>0</v>
      </c>
      <c r="FT20" s="148">
        <f>SUMIFS(SpendData[Debit],SpendData[Date],"&gt;"&amp;FS$11,SpendData[Date],"&lt;="&amp;FT$11,SpendData[Category],$F20)</f>
        <v>0</v>
      </c>
      <c r="FU20" s="148">
        <f>SUMIFS(SpendData[Debit],SpendData[Date],"&gt;"&amp;FT$11,SpendData[Date],"&lt;="&amp;FU$11,SpendData[Category],$F20)</f>
        <v>0</v>
      </c>
      <c r="FV20" s="148">
        <f>SUMIFS(SpendData[Debit],SpendData[Date],"&gt;"&amp;FU$11,SpendData[Date],"&lt;="&amp;FV$11,SpendData[Category],$F20)</f>
        <v>0</v>
      </c>
      <c r="FW20" s="148">
        <f>SUMIFS(SpendData[Debit],SpendData[Date],"&gt;"&amp;FV$11,SpendData[Date],"&lt;="&amp;FW$11,SpendData[Category],$F20)</f>
        <v>0</v>
      </c>
      <c r="FX20" s="148">
        <f>SUMIFS(SpendData[Debit],SpendData[Date],"&gt;"&amp;FW$11,SpendData[Date],"&lt;="&amp;FX$11,SpendData[Category],$F20)</f>
        <v>0</v>
      </c>
      <c r="FY20" s="148">
        <f>SUMIFS(SpendData[Debit],SpendData[Date],"&gt;"&amp;FX$11,SpendData[Date],"&lt;="&amp;FY$11,SpendData[Category],$F20)</f>
        <v>0</v>
      </c>
      <c r="FZ20" s="148">
        <f>SUMIFS(SpendData[Debit],SpendData[Date],"&gt;"&amp;FY$11,SpendData[Date],"&lt;="&amp;FZ$11,SpendData[Category],$F20)</f>
        <v>0</v>
      </c>
      <c r="GA20" s="148">
        <f>SUMIFS(SpendData[Debit],SpendData[Date],"&gt;"&amp;FZ$11,SpendData[Date],"&lt;="&amp;GA$11,SpendData[Category],$F20)</f>
        <v>0</v>
      </c>
      <c r="GB20" s="148">
        <f>SUMIFS(SpendData[Debit],SpendData[Date],"&gt;"&amp;GA$11,SpendData[Date],"&lt;="&amp;GB$11,SpendData[Category],$F20)</f>
        <v>0</v>
      </c>
      <c r="GC20" s="148">
        <f>SUMIFS(SpendData[Debit],SpendData[Date],"&gt;"&amp;GB$11,SpendData[Date],"&lt;="&amp;GC$11,SpendData[Category],$F20)</f>
        <v>0</v>
      </c>
      <c r="GD20" s="148">
        <f>SUMIFS(SpendData[Debit],SpendData[Date],"&gt;"&amp;GC$11,SpendData[Date],"&lt;="&amp;GD$11,SpendData[Category],$F20)</f>
        <v>0</v>
      </c>
      <c r="GE20" s="148">
        <f>SUMIFS(SpendData[Debit],SpendData[Date],"&gt;"&amp;GD$11,SpendData[Date],"&lt;="&amp;GE$11,SpendData[Category],$F20)</f>
        <v>0</v>
      </c>
      <c r="GH20" s="35">
        <v>44773</v>
      </c>
      <c r="GI20" s="408">
        <v>0</v>
      </c>
      <c r="GJ20" s="408">
        <v>85</v>
      </c>
      <c r="GK20" s="408">
        <v>3772.3086750631574</v>
      </c>
    </row>
    <row r="21" spans="1:193" x14ac:dyDescent="0.3">
      <c r="F21">
        <f t="shared" si="367"/>
        <v>0</v>
      </c>
      <c r="H21" s="148">
        <f>SUMIFS(SpendData[Debit],SpendData[Date],"&gt;"&amp;G$11,SpendData[Date],"&lt;="&amp;H$11,SpendData[Category],$F21)</f>
        <v>0</v>
      </c>
      <c r="I21" s="148">
        <f>SUMIFS(SpendData[Debit],SpendData[Date],"&gt;"&amp;H$11,SpendData[Date],"&lt;="&amp;I$11,SpendData[Category],$F21)</f>
        <v>0</v>
      </c>
      <c r="J21" s="148">
        <f>SUMIFS(SpendData[Debit],SpendData[Date],"&gt;"&amp;I$11,SpendData[Date],"&lt;="&amp;J$11,SpendData[Category],$F21)</f>
        <v>0</v>
      </c>
      <c r="K21" s="148">
        <f>SUMIFS(SpendData[Debit],SpendData[Date],"&gt;"&amp;J$11,SpendData[Date],"&lt;="&amp;K$11,SpendData[Category],$F21)</f>
        <v>0</v>
      </c>
      <c r="L21" s="148">
        <f>SUMIFS(SpendData[Debit],SpendData[Date],"&gt;"&amp;K$11,SpendData[Date],"&lt;="&amp;L$11,SpendData[Category],$F21)</f>
        <v>0</v>
      </c>
      <c r="M21" s="148">
        <f>SUMIFS(SpendData[Debit],SpendData[Date],"&gt;"&amp;L$11,SpendData[Date],"&lt;="&amp;M$11,SpendData[Category],$F21)</f>
        <v>0</v>
      </c>
      <c r="N21" s="148">
        <f>SUMIFS(SpendData[Debit],SpendData[Date],"&gt;"&amp;M$11,SpendData[Date],"&lt;="&amp;N$11,SpendData[Category],$F21)</f>
        <v>0</v>
      </c>
      <c r="O21" s="148">
        <f>SUMIFS(SpendData[Debit],SpendData[Date],"&gt;"&amp;N$11,SpendData[Date],"&lt;="&amp;O$11,SpendData[Category],$F21)</f>
        <v>0</v>
      </c>
      <c r="P21" s="148">
        <f>SUMIFS(SpendData[Debit],SpendData[Date],"&gt;"&amp;O$11,SpendData[Date],"&lt;="&amp;P$11,SpendData[Category],$F21)</f>
        <v>0</v>
      </c>
      <c r="Q21" s="148">
        <f>SUMIFS(SpendData[Debit],SpendData[Date],"&gt;"&amp;P$11,SpendData[Date],"&lt;="&amp;Q$11,SpendData[Category],$F21)</f>
        <v>0</v>
      </c>
      <c r="R21" s="148">
        <f>SUMIFS(SpendData[Debit],SpendData[Date],"&gt;"&amp;Q$11,SpendData[Date],"&lt;="&amp;R$11,SpendData[Category],$F21)</f>
        <v>0</v>
      </c>
      <c r="S21" s="148">
        <f>SUMIFS(SpendData[Debit],SpendData[Date],"&gt;"&amp;R$11,SpendData[Date],"&lt;="&amp;S$11,SpendData[Category],$F21)</f>
        <v>0</v>
      </c>
      <c r="T21" s="148">
        <f>SUMIFS(SpendData[Debit],SpendData[Date],"&gt;"&amp;S$11,SpendData[Date],"&lt;="&amp;T$11,SpendData[Category],$F21)</f>
        <v>0</v>
      </c>
      <c r="U21" s="148">
        <f>SUMIFS(SpendData[Debit],SpendData[Date],"&gt;"&amp;T$11,SpendData[Date],"&lt;="&amp;U$11,SpendData[Category],$F21)</f>
        <v>0</v>
      </c>
      <c r="V21" s="148">
        <f>SUMIFS(SpendData[Debit],SpendData[Date],"&gt;"&amp;U$11,SpendData[Date],"&lt;="&amp;V$11,SpendData[Category],$F21)</f>
        <v>0</v>
      </c>
      <c r="W21" s="148">
        <f>SUMIFS(SpendData[Debit],SpendData[Date],"&gt;"&amp;V$11,SpendData[Date],"&lt;="&amp;W$11,SpendData[Category],$F21)</f>
        <v>0</v>
      </c>
      <c r="X21" s="148">
        <f>SUMIFS(SpendData[Debit],SpendData[Date],"&gt;"&amp;W$11,SpendData[Date],"&lt;="&amp;X$11,SpendData[Category],$F21)</f>
        <v>0</v>
      </c>
      <c r="Y21" s="148">
        <f>SUMIFS(SpendData[Debit],SpendData[Date],"&gt;"&amp;X$11,SpendData[Date],"&lt;="&amp;Y$11,SpendData[Category],$F21)</f>
        <v>0</v>
      </c>
      <c r="Z21" s="148">
        <f>SUMIFS(SpendData[Debit],SpendData[Date],"&gt;"&amp;Y$11,SpendData[Date],"&lt;="&amp;Z$11,SpendData[Category],$F21)</f>
        <v>0</v>
      </c>
      <c r="AA21" s="148">
        <f>SUMIFS(SpendData[Debit],SpendData[Date],"&gt;"&amp;Z$11,SpendData[Date],"&lt;="&amp;AA$11,SpendData[Category],$F21)</f>
        <v>0</v>
      </c>
      <c r="AB21" s="148">
        <f>SUMIFS(SpendData[Debit],SpendData[Date],"&gt;"&amp;AA$11,SpendData[Date],"&lt;="&amp;AB$11,SpendData[Category],$F21)</f>
        <v>0</v>
      </c>
      <c r="AC21" s="148">
        <f>SUMIFS(SpendData[Debit],SpendData[Date],"&gt;"&amp;AB$11,SpendData[Date],"&lt;="&amp;AC$11,SpendData[Category],$F21)</f>
        <v>0</v>
      </c>
      <c r="AD21" s="148">
        <f>SUMIFS(SpendData[Debit],SpendData[Date],"&gt;"&amp;AC$11,SpendData[Date],"&lt;="&amp;AD$11,SpendData[Category],$F21)</f>
        <v>0</v>
      </c>
      <c r="AE21" s="148">
        <f>SUMIFS(SpendData[Debit],SpendData[Date],"&gt;"&amp;AD$11,SpendData[Date],"&lt;="&amp;AE$11,SpendData[Category],$F21)</f>
        <v>0</v>
      </c>
      <c r="AF21" s="148">
        <f>SUMIFS(SpendData[Debit],SpendData[Date],"&gt;"&amp;AE$11,SpendData[Date],"&lt;="&amp;AF$11,SpendData[Category],$F21)</f>
        <v>0</v>
      </c>
      <c r="AG21" s="148">
        <f>SUMIFS(SpendData[Debit],SpendData[Date],"&gt;"&amp;AF$11,SpendData[Date],"&lt;="&amp;AG$11,SpendData[Category],$F21)</f>
        <v>0</v>
      </c>
      <c r="AH21" s="148">
        <f>SUMIFS(SpendData[Debit],SpendData[Date],"&gt;"&amp;AG$11,SpendData[Date],"&lt;="&amp;AH$11,SpendData[Category],$F21)</f>
        <v>0</v>
      </c>
      <c r="AI21" s="148">
        <f>SUMIFS(SpendData[Debit],SpendData[Date],"&gt;"&amp;AH$11,SpendData[Date],"&lt;="&amp;AI$11,SpendData[Category],$F21)</f>
        <v>0</v>
      </c>
      <c r="AJ21" s="148">
        <f>SUMIFS(SpendData[Debit],SpendData[Date],"&gt;"&amp;AI$11,SpendData[Date],"&lt;="&amp;AJ$11,SpendData[Category],$F21)</f>
        <v>0</v>
      </c>
      <c r="AK21" s="148">
        <f>SUMIFS(SpendData[Debit],SpendData[Date],"&gt;"&amp;AJ$11,SpendData[Date],"&lt;="&amp;AK$11,SpendData[Category],$F21)</f>
        <v>0</v>
      </c>
      <c r="AL21" s="148">
        <f>SUMIFS(SpendData[Debit],SpendData[Date],"&gt;"&amp;AK$11,SpendData[Date],"&lt;="&amp;AL$11,SpendData[Category],$F21)</f>
        <v>0</v>
      </c>
      <c r="AM21" s="148">
        <f>SUMIFS(SpendData[Debit],SpendData[Date],"&gt;"&amp;AL$11,SpendData[Date],"&lt;="&amp;AM$11,SpendData[Category],$F21)</f>
        <v>0</v>
      </c>
      <c r="AN21" s="148">
        <f>SUMIFS(SpendData[Debit],SpendData[Date],"&gt;"&amp;AM$11,SpendData[Date],"&lt;="&amp;AN$11,SpendData[Category],$F21)</f>
        <v>0</v>
      </c>
      <c r="AO21" s="148">
        <f>SUMIFS(SpendData[Debit],SpendData[Date],"&gt;"&amp;AN$11,SpendData[Date],"&lt;="&amp;AO$11,SpendData[Category],$F21)</f>
        <v>0</v>
      </c>
      <c r="AP21" s="148">
        <f>SUMIFS(SpendData[Debit],SpendData[Date],"&gt;"&amp;AO$11,SpendData[Date],"&lt;="&amp;AP$11,SpendData[Category],$F21)</f>
        <v>0</v>
      </c>
      <c r="AQ21" s="148">
        <f>SUMIFS(SpendData[Debit],SpendData[Date],"&gt;"&amp;AP$11,SpendData[Date],"&lt;="&amp;AQ$11,SpendData[Category],$F21)</f>
        <v>0</v>
      </c>
      <c r="AR21" s="148">
        <f>SUMIFS(SpendData[Debit],SpendData[Date],"&gt;"&amp;AQ$11,SpendData[Date],"&lt;="&amp;AR$11,SpendData[Category],$F21)</f>
        <v>0</v>
      </c>
      <c r="AS21" s="148">
        <f>SUMIFS(SpendData[Debit],SpendData[Date],"&gt;"&amp;AR$11,SpendData[Date],"&lt;="&amp;AS$11,SpendData[Category],$F21)</f>
        <v>0</v>
      </c>
      <c r="AT21" s="148">
        <f>SUMIFS(SpendData[Debit],SpendData[Date],"&gt;"&amp;AS$11,SpendData[Date],"&lt;="&amp;AT$11,SpendData[Category],$F21)</f>
        <v>0</v>
      </c>
      <c r="AU21" s="148">
        <f>SUMIFS(SpendData[Debit],SpendData[Date],"&gt;"&amp;AT$11,SpendData[Date],"&lt;="&amp;AU$11,SpendData[Category],$F21)</f>
        <v>0</v>
      </c>
      <c r="AV21" s="148">
        <f>SUMIFS(SpendData[Debit],SpendData[Date],"&gt;"&amp;AU$11,SpendData[Date],"&lt;="&amp;AV$11,SpendData[Category],$F21)</f>
        <v>0</v>
      </c>
      <c r="AW21" s="148">
        <f>SUMIFS(SpendData[Debit],SpendData[Date],"&gt;"&amp;AV$11,SpendData[Date],"&lt;="&amp;AW$11,SpendData[Category],$F21)</f>
        <v>0</v>
      </c>
      <c r="AX21" s="148">
        <f>SUMIFS(SpendData[Debit],SpendData[Date],"&gt;"&amp;AW$11,SpendData[Date],"&lt;="&amp;AX$11,SpendData[Category],$F21)</f>
        <v>0</v>
      </c>
      <c r="AY21" s="148">
        <f>SUMIFS(SpendData[Debit],SpendData[Date],"&gt;"&amp;AX$11,SpendData[Date],"&lt;="&amp;AY$11,SpendData[Category],$F21)</f>
        <v>0</v>
      </c>
      <c r="AZ21" s="148">
        <f>SUMIFS(SpendData[Debit],SpendData[Date],"&gt;"&amp;AY$11,SpendData[Date],"&lt;="&amp;AZ$11,SpendData[Category],$F21)</f>
        <v>0</v>
      </c>
      <c r="BA21" s="148">
        <f>SUMIFS(SpendData[Debit],SpendData[Date],"&gt;"&amp;AZ$11,SpendData[Date],"&lt;="&amp;BA$11,SpendData[Category],$F21)</f>
        <v>0</v>
      </c>
      <c r="BB21" s="148">
        <f>SUMIFS(SpendData[Debit],SpendData[Date],"&gt;"&amp;BA$11,SpendData[Date],"&lt;="&amp;BB$11,SpendData[Category],$F21)</f>
        <v>0</v>
      </c>
      <c r="BC21" s="148">
        <f>SUMIFS(SpendData[Debit],SpendData[Date],"&gt;"&amp;BB$11,SpendData[Date],"&lt;="&amp;BC$11,SpendData[Category],$F21)</f>
        <v>0</v>
      </c>
      <c r="BD21" s="148">
        <f>SUMIFS(SpendData[Debit],SpendData[Date],"&gt;"&amp;BC$11,SpendData[Date],"&lt;="&amp;BD$11,SpendData[Category],$F21)</f>
        <v>0</v>
      </c>
      <c r="BE21" s="148">
        <f>SUMIFS(SpendData[Debit],SpendData[Date],"&gt;"&amp;BD$11,SpendData[Date],"&lt;="&amp;BE$11,SpendData[Category],$F21)</f>
        <v>0</v>
      </c>
      <c r="BF21" s="148">
        <f>SUMIFS(SpendData[Debit],SpendData[Date],"&gt;"&amp;BE$11,SpendData[Date],"&lt;="&amp;BF$11,SpendData[Category],$F21)</f>
        <v>0</v>
      </c>
      <c r="BG21" s="148">
        <f>SUMIFS(SpendData[Debit],SpendData[Date],"&gt;"&amp;BF$11,SpendData[Date],"&lt;="&amp;BG$11,SpendData[Category],$F21)</f>
        <v>0</v>
      </c>
      <c r="BH21" s="148">
        <f>SUMIFS(SpendData[Debit],SpendData[Date],"&gt;"&amp;BG$11,SpendData[Date],"&lt;="&amp;BH$11,SpendData[Category],$F21)</f>
        <v>0</v>
      </c>
      <c r="BI21" s="148">
        <f>SUMIFS(SpendData[Debit],SpendData[Date],"&gt;"&amp;BH$11,SpendData[Date],"&lt;="&amp;BI$11,SpendData[Category],$F21)</f>
        <v>0</v>
      </c>
      <c r="BJ21" s="148">
        <f>SUMIFS(SpendData[Debit],SpendData[Date],"&gt;"&amp;BI$11,SpendData[Date],"&lt;="&amp;BJ$11,SpendData[Category],$F21)</f>
        <v>0</v>
      </c>
      <c r="BK21" s="148">
        <f>SUMIFS(SpendData[Debit],SpendData[Date],"&gt;"&amp;BJ$11,SpendData[Date],"&lt;="&amp;BK$11,SpendData[Category],$F21)</f>
        <v>0</v>
      </c>
      <c r="BL21" s="148">
        <f>SUMIFS(SpendData[Debit],SpendData[Date],"&gt;"&amp;BK$11,SpendData[Date],"&lt;="&amp;BL$11,SpendData[Category],$F21)</f>
        <v>0</v>
      </c>
      <c r="BM21" s="148">
        <f>SUMIFS(SpendData[Debit],SpendData[Date],"&gt;"&amp;BL$11,SpendData[Date],"&lt;="&amp;BM$11,SpendData[Category],$F21)</f>
        <v>0</v>
      </c>
      <c r="BN21" s="148">
        <f>SUMIFS(SpendData[Debit],SpendData[Date],"&gt;"&amp;BM$11,SpendData[Date],"&lt;="&amp;BN$11,SpendData[Category],$F21)</f>
        <v>0</v>
      </c>
      <c r="BO21" s="148">
        <f>SUMIFS(SpendData[Debit],SpendData[Date],"&gt;"&amp;BN$11,SpendData[Date],"&lt;="&amp;BO$11,SpendData[Category],$F21)</f>
        <v>0</v>
      </c>
      <c r="BP21" s="148">
        <f>SUMIFS(SpendData[Debit],SpendData[Date],"&gt;"&amp;BO$11,SpendData[Date],"&lt;="&amp;BP$11,SpendData[Category],$F21)</f>
        <v>0</v>
      </c>
      <c r="BQ21" s="148">
        <f>SUMIFS(SpendData[Debit],SpendData[Date],"&gt;"&amp;BP$11,SpendData[Date],"&lt;="&amp;BQ$11,SpendData[Category],$F21)</f>
        <v>0</v>
      </c>
      <c r="BR21" s="148">
        <f>SUMIFS(SpendData[Debit],SpendData[Date],"&gt;"&amp;BQ$11,SpendData[Date],"&lt;="&amp;BR$11,SpendData[Category],$F21)</f>
        <v>0</v>
      </c>
      <c r="BS21" s="148">
        <f>SUMIFS(SpendData[Debit],SpendData[Date],"&gt;"&amp;BR$11,SpendData[Date],"&lt;="&amp;BS$11,SpendData[Category],$F21)</f>
        <v>0</v>
      </c>
      <c r="BT21" s="148">
        <f>SUMIFS(SpendData[Debit],SpendData[Date],"&gt;"&amp;BS$11,SpendData[Date],"&lt;="&amp;BT$11,SpendData[Category],$F21)</f>
        <v>0</v>
      </c>
      <c r="BU21" s="148">
        <f>SUMIFS(SpendData[Debit],SpendData[Date],"&gt;"&amp;BT$11,SpendData[Date],"&lt;="&amp;BU$11,SpendData[Category],$F21)</f>
        <v>0</v>
      </c>
      <c r="BV21" s="148">
        <f>SUMIFS(SpendData[Debit],SpendData[Date],"&gt;"&amp;BU$11,SpendData[Date],"&lt;="&amp;BV$11,SpendData[Category],$F21)</f>
        <v>0</v>
      </c>
      <c r="BW21" s="148">
        <f>SUMIFS(SpendData[Debit],SpendData[Date],"&gt;"&amp;BV$11,SpendData[Date],"&lt;="&amp;BW$11,SpendData[Category],$F21)</f>
        <v>0</v>
      </c>
      <c r="BX21" s="148">
        <f>SUMIFS(SpendData[Debit],SpendData[Date],"&gt;"&amp;BW$11,SpendData[Date],"&lt;="&amp;BX$11,SpendData[Category],$F21)</f>
        <v>0</v>
      </c>
      <c r="BY21" s="148">
        <f>SUMIFS(SpendData[Debit],SpendData[Date],"&gt;"&amp;BX$11,SpendData[Date],"&lt;="&amp;BY$11,SpendData[Category],$F21)</f>
        <v>0</v>
      </c>
      <c r="BZ21" s="148">
        <f>SUMIFS(SpendData[Debit],SpendData[Date],"&gt;"&amp;BY$11,SpendData[Date],"&lt;="&amp;BZ$11,SpendData[Category],$F21)</f>
        <v>0</v>
      </c>
      <c r="CA21" s="148">
        <f>SUMIFS(SpendData[Debit],SpendData[Date],"&gt;"&amp;BZ$11,SpendData[Date],"&lt;="&amp;CA$11,SpendData[Category],$F21)</f>
        <v>0</v>
      </c>
      <c r="CB21" s="148">
        <f>SUMIFS(SpendData[Debit],SpendData[Date],"&gt;"&amp;CA$11,SpendData[Date],"&lt;="&amp;CB$11,SpendData[Category],$F21)</f>
        <v>0</v>
      </c>
      <c r="CC21" s="148">
        <f>SUMIFS(SpendData[Debit],SpendData[Date],"&gt;"&amp;CB$11,SpendData[Date],"&lt;="&amp;CC$11,SpendData[Category],$F21)</f>
        <v>0</v>
      </c>
      <c r="CD21" s="148">
        <f>SUMIFS(SpendData[Debit],SpendData[Date],"&gt;"&amp;CC$11,SpendData[Date],"&lt;="&amp;CD$11,SpendData[Category],$F21)</f>
        <v>0</v>
      </c>
      <c r="CE21" s="148">
        <f>SUMIFS(SpendData[Debit],SpendData[Date],"&gt;"&amp;CD$11,SpendData[Date],"&lt;="&amp;CE$11,SpendData[Category],$F21)</f>
        <v>0</v>
      </c>
      <c r="CF21" s="148">
        <f>SUMIFS(SpendData[Debit],SpendData[Date],"&gt;"&amp;CE$11,SpendData[Date],"&lt;="&amp;CF$11,SpendData[Category],$F21)</f>
        <v>0</v>
      </c>
      <c r="CG21" s="148">
        <f>SUMIFS(SpendData[Debit],SpendData[Date],"&gt;"&amp;CF$11,SpendData[Date],"&lt;="&amp;CG$11,SpendData[Category],$F21)</f>
        <v>0</v>
      </c>
      <c r="CH21" s="148">
        <f>SUMIFS(SpendData[Debit],SpendData[Date],"&gt;"&amp;CG$11,SpendData[Date],"&lt;="&amp;CH$11,SpendData[Category],$F21)</f>
        <v>0</v>
      </c>
      <c r="CI21" s="148">
        <f>SUMIFS(SpendData[Debit],SpendData[Date],"&gt;"&amp;CH$11,SpendData[Date],"&lt;="&amp;CI$11,SpendData[Category],$F21)</f>
        <v>0</v>
      </c>
      <c r="CJ21" s="148">
        <f>SUMIFS(SpendData[Debit],SpendData[Date],"&gt;"&amp;CI$11,SpendData[Date],"&lt;="&amp;CJ$11,SpendData[Category],$F21)</f>
        <v>0</v>
      </c>
      <c r="CK21" s="148">
        <f>SUMIFS(SpendData[Debit],SpendData[Date],"&gt;"&amp;CJ$11,SpendData[Date],"&lt;="&amp;CK$11,SpendData[Category],$F21)</f>
        <v>0</v>
      </c>
      <c r="CL21" s="148">
        <f>SUMIFS(SpendData[Debit],SpendData[Date],"&gt;"&amp;CK$11,SpendData[Date],"&lt;="&amp;CL$11,SpendData[Category],$F21)</f>
        <v>0</v>
      </c>
      <c r="CM21" s="148">
        <f>SUMIFS(SpendData[Debit],SpendData[Date],"&gt;"&amp;CL$11,SpendData[Date],"&lt;="&amp;CM$11,SpendData[Category],$F21)</f>
        <v>0</v>
      </c>
      <c r="CN21" s="148">
        <f>SUMIFS(SpendData[Debit],SpendData[Date],"&gt;"&amp;CM$11,SpendData[Date],"&lt;="&amp;CN$11,SpendData[Category],$F21)</f>
        <v>0</v>
      </c>
      <c r="CO21" s="148">
        <f>SUMIFS(SpendData[Debit],SpendData[Date],"&gt;"&amp;CN$11,SpendData[Date],"&lt;="&amp;CO$11,SpendData[Category],$F21)</f>
        <v>0</v>
      </c>
      <c r="CP21" s="148">
        <f>SUMIFS(SpendData[Debit],SpendData[Date],"&gt;"&amp;CO$11,SpendData[Date],"&lt;="&amp;CP$11,SpendData[Category],$F21)</f>
        <v>0</v>
      </c>
      <c r="CQ21" s="148">
        <f>SUMIFS(SpendData[Debit],SpendData[Date],"&gt;"&amp;CP$11,SpendData[Date],"&lt;="&amp;CQ$11,SpendData[Category],$F21)</f>
        <v>0</v>
      </c>
      <c r="CR21" s="148">
        <f>SUMIFS(SpendData[Debit],SpendData[Date],"&gt;"&amp;CQ$11,SpendData[Date],"&lt;="&amp;CR$11,SpendData[Category],$F21)</f>
        <v>0</v>
      </c>
      <c r="CS21" s="148">
        <f>SUMIFS(SpendData[Debit],SpendData[Date],"&gt;"&amp;CR$11,SpendData[Date],"&lt;="&amp;CS$11,SpendData[Category],$F21)</f>
        <v>0</v>
      </c>
      <c r="CT21" s="148">
        <f>SUMIFS(SpendData[Debit],SpendData[Date],"&gt;"&amp;CS$11,SpendData[Date],"&lt;="&amp;CT$11,SpendData[Category],$F21)</f>
        <v>0</v>
      </c>
      <c r="CU21" s="148">
        <f>SUMIFS(SpendData[Debit],SpendData[Date],"&gt;"&amp;CT$11,SpendData[Date],"&lt;="&amp;CU$11,SpendData[Category],$F21)</f>
        <v>0</v>
      </c>
      <c r="CV21" s="148">
        <f>SUMIFS(SpendData[Debit],SpendData[Date],"&gt;"&amp;CU$11,SpendData[Date],"&lt;="&amp;CV$11,SpendData[Category],$F21)</f>
        <v>0</v>
      </c>
      <c r="CW21" s="148">
        <f>SUMIFS(SpendData[Debit],SpendData[Date],"&gt;"&amp;CV$11,SpendData[Date],"&lt;="&amp;CW$11,SpendData[Category],$F21)</f>
        <v>0</v>
      </c>
      <c r="CX21" s="148">
        <f>SUMIFS(SpendData[Debit],SpendData[Date],"&gt;"&amp;CW$11,SpendData[Date],"&lt;="&amp;CX$11,SpendData[Category],$F21)</f>
        <v>0</v>
      </c>
      <c r="CY21" s="148">
        <f>SUMIFS(SpendData[Debit],SpendData[Date],"&gt;"&amp;CX$11,SpendData[Date],"&lt;="&amp;CY$11,SpendData[Category],$F21)</f>
        <v>0</v>
      </c>
      <c r="CZ21" s="148">
        <f>SUMIFS(SpendData[Debit],SpendData[Date],"&gt;"&amp;CY$11,SpendData[Date],"&lt;="&amp;CZ$11,SpendData[Category],$F21)</f>
        <v>0</v>
      </c>
      <c r="DA21" s="148">
        <f>SUMIFS(SpendData[Debit],SpendData[Date],"&gt;"&amp;CZ$11,SpendData[Date],"&lt;="&amp;DA$11,SpendData[Category],$F21)</f>
        <v>0</v>
      </c>
      <c r="DB21" s="148">
        <f>SUMIFS(SpendData[Debit],SpendData[Date],"&gt;"&amp;DA$11,SpendData[Date],"&lt;="&amp;DB$11,SpendData[Category],$F21)</f>
        <v>0</v>
      </c>
      <c r="DC21" s="148">
        <f>SUMIFS(SpendData[Debit],SpendData[Date],"&gt;"&amp;DB$11,SpendData[Date],"&lt;="&amp;DC$11,SpendData[Category],$F21)</f>
        <v>0</v>
      </c>
      <c r="DD21" s="148">
        <f>SUMIFS(SpendData[Debit],SpendData[Date],"&gt;"&amp;DC$11,SpendData[Date],"&lt;="&amp;DD$11,SpendData[Category],$F21)</f>
        <v>0</v>
      </c>
      <c r="DE21" s="148">
        <f>SUMIFS(SpendData[Debit],SpendData[Date],"&gt;"&amp;DD$11,SpendData[Date],"&lt;="&amp;DE$11,SpendData[Category],$F21)</f>
        <v>0</v>
      </c>
      <c r="DF21" s="148">
        <f>SUMIFS(SpendData[Debit],SpendData[Date],"&gt;"&amp;DE$11,SpendData[Date],"&lt;="&amp;DF$11,SpendData[Category],$F21)</f>
        <v>0</v>
      </c>
      <c r="DG21" s="148">
        <f>SUMIFS(SpendData[Debit],SpendData[Date],"&gt;"&amp;DF$11,SpendData[Date],"&lt;="&amp;DG$11,SpendData[Category],$F21)</f>
        <v>0</v>
      </c>
      <c r="DH21" s="148">
        <f>SUMIFS(SpendData[Debit],SpendData[Date],"&gt;"&amp;DG$11,SpendData[Date],"&lt;="&amp;DH$11,SpendData[Category],$F21)</f>
        <v>0</v>
      </c>
      <c r="DI21" s="148">
        <f>SUMIFS(SpendData[Debit],SpendData[Date],"&gt;"&amp;DH$11,SpendData[Date],"&lt;="&amp;DI$11,SpendData[Category],$F21)</f>
        <v>0</v>
      </c>
      <c r="DJ21" s="148">
        <f>SUMIFS(SpendData[Debit],SpendData[Date],"&gt;"&amp;DI$11,SpendData[Date],"&lt;="&amp;DJ$11,SpendData[Category],$F21)</f>
        <v>0</v>
      </c>
      <c r="DK21" s="148">
        <f>SUMIFS(SpendData[Debit],SpendData[Date],"&gt;"&amp;DJ$11,SpendData[Date],"&lt;="&amp;DK$11,SpendData[Category],$F21)</f>
        <v>0</v>
      </c>
      <c r="DL21" s="148">
        <f>SUMIFS(SpendData[Debit],SpendData[Date],"&gt;"&amp;DK$11,SpendData[Date],"&lt;="&amp;DL$11,SpendData[Category],$F21)</f>
        <v>0</v>
      </c>
      <c r="DM21" s="148">
        <f>SUMIFS(SpendData[Debit],SpendData[Date],"&gt;"&amp;DL$11,SpendData[Date],"&lt;="&amp;DM$11,SpendData[Category],$F21)</f>
        <v>0</v>
      </c>
      <c r="DN21" s="148">
        <f>SUMIFS(SpendData[Debit],SpendData[Date],"&gt;"&amp;DM$11,SpendData[Date],"&lt;="&amp;DN$11,SpendData[Category],$F21)</f>
        <v>0</v>
      </c>
      <c r="DO21" s="148">
        <f>SUMIFS(SpendData[Debit],SpendData[Date],"&gt;"&amp;DN$11,SpendData[Date],"&lt;="&amp;DO$11,SpendData[Category],$F21)</f>
        <v>0</v>
      </c>
      <c r="DP21" s="148">
        <f>SUMIFS(SpendData[Debit],SpendData[Date],"&gt;"&amp;DO$11,SpendData[Date],"&lt;="&amp;DP$11,SpendData[Category],$F21)</f>
        <v>0</v>
      </c>
      <c r="DQ21" s="148">
        <f>SUMIFS(SpendData[Debit],SpendData[Date],"&gt;"&amp;DP$11,SpendData[Date],"&lt;="&amp;DQ$11,SpendData[Category],$F21)</f>
        <v>0</v>
      </c>
      <c r="DR21" s="148">
        <f>SUMIFS(SpendData[Debit],SpendData[Date],"&gt;"&amp;DQ$11,SpendData[Date],"&lt;="&amp;DR$11,SpendData[Category],$F21)</f>
        <v>0</v>
      </c>
      <c r="DS21" s="148">
        <f>SUMIFS(SpendData[Debit],SpendData[Date],"&gt;"&amp;DR$11,SpendData[Date],"&lt;="&amp;DS$11,SpendData[Category],$F21)</f>
        <v>0</v>
      </c>
      <c r="DT21" s="148">
        <f>SUMIFS(SpendData[Debit],SpendData[Date],"&gt;"&amp;DS$11,SpendData[Date],"&lt;="&amp;DT$11,SpendData[Category],$F21)</f>
        <v>0</v>
      </c>
      <c r="DU21" s="148">
        <f>SUMIFS(SpendData[Debit],SpendData[Date],"&gt;"&amp;DT$11,SpendData[Date],"&lt;="&amp;DU$11,SpendData[Category],$F21)</f>
        <v>0</v>
      </c>
      <c r="DV21" s="148">
        <f>SUMIFS(SpendData[Debit],SpendData[Date],"&gt;"&amp;DU$11,SpendData[Date],"&lt;="&amp;DV$11,SpendData[Category],$F21)</f>
        <v>0</v>
      </c>
      <c r="DW21" s="148">
        <f>SUMIFS(SpendData[Debit],SpendData[Date],"&gt;"&amp;DV$11,SpendData[Date],"&lt;="&amp;DW$11,SpendData[Category],$F21)</f>
        <v>0</v>
      </c>
      <c r="DX21" s="148">
        <f>SUMIFS(SpendData[Debit],SpendData[Date],"&gt;"&amp;DW$11,SpendData[Date],"&lt;="&amp;DX$11,SpendData[Category],$F21)</f>
        <v>0</v>
      </c>
      <c r="DY21" s="148">
        <f>SUMIFS(SpendData[Debit],SpendData[Date],"&gt;"&amp;DX$11,SpendData[Date],"&lt;="&amp;DY$11,SpendData[Category],$F21)</f>
        <v>0</v>
      </c>
      <c r="DZ21" s="148">
        <f>SUMIFS(SpendData[Debit],SpendData[Date],"&gt;"&amp;DY$11,SpendData[Date],"&lt;="&amp;DZ$11,SpendData[Category],$F21)</f>
        <v>0</v>
      </c>
      <c r="EA21" s="148">
        <f>SUMIFS(SpendData[Debit],SpendData[Date],"&gt;"&amp;DZ$11,SpendData[Date],"&lt;="&amp;EA$11,SpendData[Category],$F21)</f>
        <v>0</v>
      </c>
      <c r="EB21" s="148">
        <f>SUMIFS(SpendData[Debit],SpendData[Date],"&gt;"&amp;EA$11,SpendData[Date],"&lt;="&amp;EB$11,SpendData[Category],$F21)</f>
        <v>0</v>
      </c>
      <c r="EC21" s="148">
        <f>SUMIFS(SpendData[Debit],SpendData[Date],"&gt;"&amp;EB$11,SpendData[Date],"&lt;="&amp;EC$11,SpendData[Category],$F21)</f>
        <v>0</v>
      </c>
      <c r="ED21" s="148">
        <f>SUMIFS(SpendData[Debit],SpendData[Date],"&gt;"&amp;EC$11,SpendData[Date],"&lt;="&amp;ED$11,SpendData[Category],$F21)</f>
        <v>0</v>
      </c>
      <c r="EE21" s="148">
        <f>SUMIFS(SpendData[Debit],SpendData[Date],"&gt;"&amp;ED$11,SpendData[Date],"&lt;="&amp;EE$11,SpendData[Category],$F21)</f>
        <v>0</v>
      </c>
      <c r="EF21" s="148">
        <f>SUMIFS(SpendData[Debit],SpendData[Date],"&gt;"&amp;EE$11,SpendData[Date],"&lt;="&amp;EF$11,SpendData[Category],$F21)</f>
        <v>0</v>
      </c>
      <c r="EG21" s="148">
        <f>SUMIFS(SpendData[Debit],SpendData[Date],"&gt;"&amp;EF$11,SpendData[Date],"&lt;="&amp;EG$11,SpendData[Category],$F21)</f>
        <v>0</v>
      </c>
      <c r="EH21" s="148">
        <f>SUMIFS(SpendData[Debit],SpendData[Date],"&gt;"&amp;EG$11,SpendData[Date],"&lt;="&amp;EH$11,SpendData[Category],$F21)</f>
        <v>0</v>
      </c>
      <c r="EI21" s="148">
        <f>SUMIFS(SpendData[Debit],SpendData[Date],"&gt;"&amp;EH$11,SpendData[Date],"&lt;="&amp;EI$11,SpendData[Category],$F21)</f>
        <v>0</v>
      </c>
      <c r="EJ21" s="148">
        <f>SUMIFS(SpendData[Debit],SpendData[Date],"&gt;"&amp;EI$11,SpendData[Date],"&lt;="&amp;EJ$11,SpendData[Category],$F21)</f>
        <v>0</v>
      </c>
      <c r="EK21" s="148">
        <f>SUMIFS(SpendData[Debit],SpendData[Date],"&gt;"&amp;EJ$11,SpendData[Date],"&lt;="&amp;EK$11,SpendData[Category],$F21)</f>
        <v>0</v>
      </c>
      <c r="EL21" s="148">
        <f>SUMIFS(SpendData[Debit],SpendData[Date],"&gt;"&amp;EK$11,SpendData[Date],"&lt;="&amp;EL$11,SpendData[Category],$F21)</f>
        <v>0</v>
      </c>
      <c r="EM21" s="148">
        <f>SUMIFS(SpendData[Debit],SpendData[Date],"&gt;"&amp;EL$11,SpendData[Date],"&lt;="&amp;EM$11,SpendData[Category],$F21)</f>
        <v>0</v>
      </c>
      <c r="EN21" s="148">
        <f>SUMIFS(SpendData[Debit],SpendData[Date],"&gt;"&amp;EM$11,SpendData[Date],"&lt;="&amp;EN$11,SpendData[Category],$F21)</f>
        <v>0</v>
      </c>
      <c r="EO21" s="148">
        <f>SUMIFS(SpendData[Debit],SpendData[Date],"&gt;"&amp;EN$11,SpendData[Date],"&lt;="&amp;EO$11,SpendData[Category],$F21)</f>
        <v>0</v>
      </c>
      <c r="EP21" s="148">
        <f>SUMIFS(SpendData[Debit],SpendData[Date],"&gt;"&amp;EO$11,SpendData[Date],"&lt;="&amp;EP$11,SpendData[Category],$F21)</f>
        <v>0</v>
      </c>
      <c r="EQ21" s="148">
        <f>SUMIFS(SpendData[Debit],SpendData[Date],"&gt;"&amp;EP$11,SpendData[Date],"&lt;="&amp;EQ$11,SpendData[Category],$F21)</f>
        <v>0</v>
      </c>
      <c r="ER21" s="148">
        <f>SUMIFS(SpendData[Debit],SpendData[Date],"&gt;"&amp;EQ$11,SpendData[Date],"&lt;="&amp;ER$11,SpendData[Category],$F21)</f>
        <v>0</v>
      </c>
      <c r="ES21" s="148">
        <f>SUMIFS(SpendData[Debit],SpendData[Date],"&gt;"&amp;ER$11,SpendData[Date],"&lt;="&amp;ES$11,SpendData[Category],$F21)</f>
        <v>0</v>
      </c>
      <c r="ET21" s="148">
        <f>SUMIFS(SpendData[Debit],SpendData[Date],"&gt;"&amp;ES$11,SpendData[Date],"&lt;="&amp;ET$11,SpendData[Category],$F21)</f>
        <v>0</v>
      </c>
      <c r="EU21" s="148">
        <f>SUMIFS(SpendData[Debit],SpendData[Date],"&gt;"&amp;ET$11,SpendData[Date],"&lt;="&amp;EU$11,SpendData[Category],$F21)</f>
        <v>0</v>
      </c>
      <c r="EV21" s="148">
        <f>SUMIFS(SpendData[Debit],SpendData[Date],"&gt;"&amp;EU$11,SpendData[Date],"&lt;="&amp;EV$11,SpendData[Category],$F21)</f>
        <v>0</v>
      </c>
      <c r="EW21" s="148">
        <f>SUMIFS(SpendData[Debit],SpendData[Date],"&gt;"&amp;EV$11,SpendData[Date],"&lt;="&amp;EW$11,SpendData[Category],$F21)</f>
        <v>0</v>
      </c>
      <c r="EX21" s="148">
        <f>SUMIFS(SpendData[Debit],SpendData[Date],"&gt;"&amp;EW$11,SpendData[Date],"&lt;="&amp;EX$11,SpendData[Category],$F21)</f>
        <v>0</v>
      </c>
      <c r="EY21" s="148">
        <f>SUMIFS(SpendData[Debit],SpendData[Date],"&gt;"&amp;EX$11,SpendData[Date],"&lt;="&amp;EY$11,SpendData[Category],$F21)</f>
        <v>0</v>
      </c>
      <c r="EZ21" s="148">
        <f>SUMIFS(SpendData[Debit],SpendData[Date],"&gt;"&amp;EY$11,SpendData[Date],"&lt;="&amp;EZ$11,SpendData[Category],$F21)</f>
        <v>0</v>
      </c>
      <c r="FA21" s="148">
        <f>SUMIFS(SpendData[Debit],SpendData[Date],"&gt;"&amp;EZ$11,SpendData[Date],"&lt;="&amp;FA$11,SpendData[Category],$F21)</f>
        <v>0</v>
      </c>
      <c r="FB21" s="148">
        <f>SUMIFS(SpendData[Debit],SpendData[Date],"&gt;"&amp;FA$11,SpendData[Date],"&lt;="&amp;FB$11,SpendData[Category],$F21)</f>
        <v>0</v>
      </c>
      <c r="FC21" s="148">
        <f>SUMIFS(SpendData[Debit],SpendData[Date],"&gt;"&amp;FB$11,SpendData[Date],"&lt;="&amp;FC$11,SpendData[Category],$F21)</f>
        <v>0</v>
      </c>
      <c r="FD21" s="148">
        <f>SUMIFS(SpendData[Debit],SpendData[Date],"&gt;"&amp;FC$11,SpendData[Date],"&lt;="&amp;FD$11,SpendData[Category],$F21)</f>
        <v>0</v>
      </c>
      <c r="FE21" s="148">
        <f>SUMIFS(SpendData[Debit],SpendData[Date],"&gt;"&amp;FD$11,SpendData[Date],"&lt;="&amp;FE$11,SpendData[Category],$F21)</f>
        <v>0</v>
      </c>
      <c r="FF21" s="148">
        <f>SUMIFS(SpendData[Debit],SpendData[Date],"&gt;"&amp;FE$11,SpendData[Date],"&lt;="&amp;FF$11,SpendData[Category],$F21)</f>
        <v>0</v>
      </c>
      <c r="FG21" s="148">
        <f>SUMIFS(SpendData[Debit],SpendData[Date],"&gt;"&amp;FF$11,SpendData[Date],"&lt;="&amp;FG$11,SpendData[Category],$F21)</f>
        <v>0</v>
      </c>
      <c r="FH21" s="148">
        <f>SUMIFS(SpendData[Debit],SpendData[Date],"&gt;"&amp;FG$11,SpendData[Date],"&lt;="&amp;FH$11,SpendData[Category],$F21)</f>
        <v>0</v>
      </c>
      <c r="FI21" s="148">
        <f>SUMIFS(SpendData[Debit],SpendData[Date],"&gt;"&amp;FH$11,SpendData[Date],"&lt;="&amp;FI$11,SpendData[Category],$F21)</f>
        <v>0</v>
      </c>
      <c r="FJ21" s="148">
        <f>SUMIFS(SpendData[Debit],SpendData[Date],"&gt;"&amp;FI$11,SpendData[Date],"&lt;="&amp;FJ$11,SpendData[Category],$F21)</f>
        <v>0</v>
      </c>
      <c r="FK21" s="148">
        <f>SUMIFS(SpendData[Debit],SpendData[Date],"&gt;"&amp;FJ$11,SpendData[Date],"&lt;="&amp;FK$11,SpendData[Category],$F21)</f>
        <v>0</v>
      </c>
      <c r="FL21" s="148">
        <f>SUMIFS(SpendData[Debit],SpendData[Date],"&gt;"&amp;FK$11,SpendData[Date],"&lt;="&amp;FL$11,SpendData[Category],$F21)</f>
        <v>0</v>
      </c>
      <c r="FM21" s="148">
        <f>SUMIFS(SpendData[Debit],SpendData[Date],"&gt;"&amp;FL$11,SpendData[Date],"&lt;="&amp;FM$11,SpendData[Category],$F21)</f>
        <v>0</v>
      </c>
      <c r="FN21" s="148">
        <f>SUMIFS(SpendData[Debit],SpendData[Date],"&gt;"&amp;FM$11,SpendData[Date],"&lt;="&amp;FN$11,SpendData[Category],$F21)</f>
        <v>0</v>
      </c>
      <c r="FO21" s="148">
        <f>SUMIFS(SpendData[Debit],SpendData[Date],"&gt;"&amp;FN$11,SpendData[Date],"&lt;="&amp;FO$11,SpendData[Category],$F21)</f>
        <v>0</v>
      </c>
      <c r="FP21" s="148">
        <f>SUMIFS(SpendData[Debit],SpendData[Date],"&gt;"&amp;FO$11,SpendData[Date],"&lt;="&amp;FP$11,SpendData[Category],$F21)</f>
        <v>0</v>
      </c>
      <c r="FQ21" s="148">
        <f>SUMIFS(SpendData[Debit],SpendData[Date],"&gt;"&amp;FP$11,SpendData[Date],"&lt;="&amp;FQ$11,SpendData[Category],$F21)</f>
        <v>0</v>
      </c>
      <c r="FR21" s="148">
        <f>SUMIFS(SpendData[Debit],SpendData[Date],"&gt;"&amp;FQ$11,SpendData[Date],"&lt;="&amp;FR$11,SpendData[Category],$F21)</f>
        <v>0</v>
      </c>
      <c r="FS21" s="148">
        <f>SUMIFS(SpendData[Debit],SpendData[Date],"&gt;"&amp;FR$11,SpendData[Date],"&lt;="&amp;FS$11,SpendData[Category],$F21)</f>
        <v>0</v>
      </c>
      <c r="FT21" s="148">
        <f>SUMIFS(SpendData[Debit],SpendData[Date],"&gt;"&amp;FS$11,SpendData[Date],"&lt;="&amp;FT$11,SpendData[Category],$F21)</f>
        <v>0</v>
      </c>
      <c r="FU21" s="148">
        <f>SUMIFS(SpendData[Debit],SpendData[Date],"&gt;"&amp;FT$11,SpendData[Date],"&lt;="&amp;FU$11,SpendData[Category],$F21)</f>
        <v>0</v>
      </c>
      <c r="FV21" s="148">
        <f>SUMIFS(SpendData[Debit],SpendData[Date],"&gt;"&amp;FU$11,SpendData[Date],"&lt;="&amp;FV$11,SpendData[Category],$F21)</f>
        <v>0</v>
      </c>
      <c r="FW21" s="148">
        <f>SUMIFS(SpendData[Debit],SpendData[Date],"&gt;"&amp;FV$11,SpendData[Date],"&lt;="&amp;FW$11,SpendData[Category],$F21)</f>
        <v>0</v>
      </c>
      <c r="FX21" s="148">
        <f>SUMIFS(SpendData[Debit],SpendData[Date],"&gt;"&amp;FW$11,SpendData[Date],"&lt;="&amp;FX$11,SpendData[Category],$F21)</f>
        <v>0</v>
      </c>
      <c r="FY21" s="148">
        <f>SUMIFS(SpendData[Debit],SpendData[Date],"&gt;"&amp;FX$11,SpendData[Date],"&lt;="&amp;FY$11,SpendData[Category],$F21)</f>
        <v>0</v>
      </c>
      <c r="FZ21" s="148">
        <f>SUMIFS(SpendData[Debit],SpendData[Date],"&gt;"&amp;FY$11,SpendData[Date],"&lt;="&amp;FZ$11,SpendData[Category],$F21)</f>
        <v>0</v>
      </c>
      <c r="GA21" s="148">
        <f>SUMIFS(SpendData[Debit],SpendData[Date],"&gt;"&amp;FZ$11,SpendData[Date],"&lt;="&amp;GA$11,SpendData[Category],$F21)</f>
        <v>0</v>
      </c>
      <c r="GB21" s="148">
        <f>SUMIFS(SpendData[Debit],SpendData[Date],"&gt;"&amp;GA$11,SpendData[Date],"&lt;="&amp;GB$11,SpendData[Category],$F21)</f>
        <v>0</v>
      </c>
      <c r="GC21" s="148">
        <f>SUMIFS(SpendData[Debit],SpendData[Date],"&gt;"&amp;GB$11,SpendData[Date],"&lt;="&amp;GC$11,SpendData[Category],$F21)</f>
        <v>0</v>
      </c>
      <c r="GD21" s="148">
        <f>SUMIFS(SpendData[Debit],SpendData[Date],"&gt;"&amp;GC$11,SpendData[Date],"&lt;="&amp;GD$11,SpendData[Category],$F21)</f>
        <v>0</v>
      </c>
      <c r="GE21" s="148">
        <f>SUMIFS(SpendData[Debit],SpendData[Date],"&gt;"&amp;GD$11,SpendData[Date],"&lt;="&amp;GE$11,SpendData[Category],$F21)</f>
        <v>0</v>
      </c>
      <c r="GH21" s="35">
        <v>44804</v>
      </c>
      <c r="GI21" s="408">
        <v>0</v>
      </c>
      <c r="GJ21" s="408">
        <v>85</v>
      </c>
      <c r="GK21" s="408">
        <v>3772.3086750631574</v>
      </c>
    </row>
    <row r="22" spans="1:193" x14ac:dyDescent="0.3">
      <c r="F22">
        <f t="shared" si="367"/>
        <v>0</v>
      </c>
      <c r="H22" s="148">
        <f>SUMIFS(SpendData[Debit],SpendData[Date],"&gt;"&amp;G$11,SpendData[Date],"&lt;="&amp;H$11,SpendData[Category],$F22)</f>
        <v>0</v>
      </c>
      <c r="I22" s="148">
        <f>SUMIFS(SpendData[Debit],SpendData[Date],"&gt;"&amp;H$11,SpendData[Date],"&lt;="&amp;I$11,SpendData[Category],$F22)</f>
        <v>0</v>
      </c>
      <c r="J22" s="148">
        <f>SUMIFS(SpendData[Debit],SpendData[Date],"&gt;"&amp;I$11,SpendData[Date],"&lt;="&amp;J$11,SpendData[Category],$F22)</f>
        <v>0</v>
      </c>
      <c r="K22" s="148">
        <f>SUMIFS(SpendData[Debit],SpendData[Date],"&gt;"&amp;J$11,SpendData[Date],"&lt;="&amp;K$11,SpendData[Category],$F22)</f>
        <v>0</v>
      </c>
      <c r="L22" s="148">
        <f>SUMIFS(SpendData[Debit],SpendData[Date],"&gt;"&amp;K$11,SpendData[Date],"&lt;="&amp;L$11,SpendData[Category],$F22)</f>
        <v>0</v>
      </c>
      <c r="M22" s="148">
        <f>SUMIFS(SpendData[Debit],SpendData[Date],"&gt;"&amp;L$11,SpendData[Date],"&lt;="&amp;M$11,SpendData[Category],$F22)</f>
        <v>0</v>
      </c>
      <c r="N22" s="148">
        <f>SUMIFS(SpendData[Debit],SpendData[Date],"&gt;"&amp;M$11,SpendData[Date],"&lt;="&amp;N$11,SpendData[Category],$F22)</f>
        <v>0</v>
      </c>
      <c r="O22" s="148">
        <f>SUMIFS(SpendData[Debit],SpendData[Date],"&gt;"&amp;N$11,SpendData[Date],"&lt;="&amp;O$11,SpendData[Category],$F22)</f>
        <v>0</v>
      </c>
      <c r="P22" s="148">
        <f>SUMIFS(SpendData[Debit],SpendData[Date],"&gt;"&amp;O$11,SpendData[Date],"&lt;="&amp;P$11,SpendData[Category],$F22)</f>
        <v>0</v>
      </c>
      <c r="Q22" s="148">
        <f>SUMIFS(SpendData[Debit],SpendData[Date],"&gt;"&amp;P$11,SpendData[Date],"&lt;="&amp;Q$11,SpendData[Category],$F22)</f>
        <v>0</v>
      </c>
      <c r="R22" s="148">
        <f>SUMIFS(SpendData[Debit],SpendData[Date],"&gt;"&amp;Q$11,SpendData[Date],"&lt;="&amp;R$11,SpendData[Category],$F22)</f>
        <v>0</v>
      </c>
      <c r="S22" s="148">
        <f>SUMIFS(SpendData[Debit],SpendData[Date],"&gt;"&amp;R$11,SpendData[Date],"&lt;="&amp;S$11,SpendData[Category],$F22)</f>
        <v>0</v>
      </c>
      <c r="T22" s="148">
        <f>SUMIFS(SpendData[Debit],SpendData[Date],"&gt;"&amp;S$11,SpendData[Date],"&lt;="&amp;T$11,SpendData[Category],$F22)</f>
        <v>0</v>
      </c>
      <c r="U22" s="148">
        <f>SUMIFS(SpendData[Debit],SpendData[Date],"&gt;"&amp;T$11,SpendData[Date],"&lt;="&amp;U$11,SpendData[Category],$F22)</f>
        <v>0</v>
      </c>
      <c r="V22" s="148">
        <f>SUMIFS(SpendData[Debit],SpendData[Date],"&gt;"&amp;U$11,SpendData[Date],"&lt;="&amp;V$11,SpendData[Category],$F22)</f>
        <v>0</v>
      </c>
      <c r="W22" s="148">
        <f>SUMIFS(SpendData[Debit],SpendData[Date],"&gt;"&amp;V$11,SpendData[Date],"&lt;="&amp;W$11,SpendData[Category],$F22)</f>
        <v>0</v>
      </c>
      <c r="X22" s="148">
        <f>SUMIFS(SpendData[Debit],SpendData[Date],"&gt;"&amp;W$11,SpendData[Date],"&lt;="&amp;X$11,SpendData[Category],$F22)</f>
        <v>0</v>
      </c>
      <c r="Y22" s="148">
        <f>SUMIFS(SpendData[Debit],SpendData[Date],"&gt;"&amp;X$11,SpendData[Date],"&lt;="&amp;Y$11,SpendData[Category],$F22)</f>
        <v>0</v>
      </c>
      <c r="Z22" s="148">
        <f>SUMIFS(SpendData[Debit],SpendData[Date],"&gt;"&amp;Y$11,SpendData[Date],"&lt;="&amp;Z$11,SpendData[Category],$F22)</f>
        <v>0</v>
      </c>
      <c r="AA22" s="148">
        <f>SUMIFS(SpendData[Debit],SpendData[Date],"&gt;"&amp;Z$11,SpendData[Date],"&lt;="&amp;AA$11,SpendData[Category],$F22)</f>
        <v>0</v>
      </c>
      <c r="AB22" s="148">
        <f>SUMIFS(SpendData[Debit],SpendData[Date],"&gt;"&amp;AA$11,SpendData[Date],"&lt;="&amp;AB$11,SpendData[Category],$F22)</f>
        <v>0</v>
      </c>
      <c r="AC22" s="148">
        <f>SUMIFS(SpendData[Debit],SpendData[Date],"&gt;"&amp;AB$11,SpendData[Date],"&lt;="&amp;AC$11,SpendData[Category],$F22)</f>
        <v>0</v>
      </c>
      <c r="AD22" s="148">
        <f>SUMIFS(SpendData[Debit],SpendData[Date],"&gt;"&amp;AC$11,SpendData[Date],"&lt;="&amp;AD$11,SpendData[Category],$F22)</f>
        <v>0</v>
      </c>
      <c r="AE22" s="148">
        <f>SUMIFS(SpendData[Debit],SpendData[Date],"&gt;"&amp;AD$11,SpendData[Date],"&lt;="&amp;AE$11,SpendData[Category],$F22)</f>
        <v>0</v>
      </c>
      <c r="AF22" s="148">
        <f>SUMIFS(SpendData[Debit],SpendData[Date],"&gt;"&amp;AE$11,SpendData[Date],"&lt;="&amp;AF$11,SpendData[Category],$F22)</f>
        <v>0</v>
      </c>
      <c r="AG22" s="148">
        <f>SUMIFS(SpendData[Debit],SpendData[Date],"&gt;"&amp;AF$11,SpendData[Date],"&lt;="&amp;AG$11,SpendData[Category],$F22)</f>
        <v>0</v>
      </c>
      <c r="AH22" s="148">
        <f>SUMIFS(SpendData[Debit],SpendData[Date],"&gt;"&amp;AG$11,SpendData[Date],"&lt;="&amp;AH$11,SpendData[Category],$F22)</f>
        <v>0</v>
      </c>
      <c r="AI22" s="148">
        <f>SUMIFS(SpendData[Debit],SpendData[Date],"&gt;"&amp;AH$11,SpendData[Date],"&lt;="&amp;AI$11,SpendData[Category],$F22)</f>
        <v>0</v>
      </c>
      <c r="AJ22" s="148">
        <f>SUMIFS(SpendData[Debit],SpendData[Date],"&gt;"&amp;AI$11,SpendData[Date],"&lt;="&amp;AJ$11,SpendData[Category],$F22)</f>
        <v>0</v>
      </c>
      <c r="AK22" s="148">
        <f>SUMIFS(SpendData[Debit],SpendData[Date],"&gt;"&amp;AJ$11,SpendData[Date],"&lt;="&amp;AK$11,SpendData[Category],$F22)</f>
        <v>0</v>
      </c>
      <c r="AL22" s="148">
        <f>SUMIFS(SpendData[Debit],SpendData[Date],"&gt;"&amp;AK$11,SpendData[Date],"&lt;="&amp;AL$11,SpendData[Category],$F22)</f>
        <v>0</v>
      </c>
      <c r="AM22" s="148">
        <f>SUMIFS(SpendData[Debit],SpendData[Date],"&gt;"&amp;AL$11,SpendData[Date],"&lt;="&amp;AM$11,SpendData[Category],$F22)</f>
        <v>0</v>
      </c>
      <c r="AN22" s="148">
        <f>SUMIFS(SpendData[Debit],SpendData[Date],"&gt;"&amp;AM$11,SpendData[Date],"&lt;="&amp;AN$11,SpendData[Category],$F22)</f>
        <v>0</v>
      </c>
      <c r="AO22" s="148">
        <f>SUMIFS(SpendData[Debit],SpendData[Date],"&gt;"&amp;AN$11,SpendData[Date],"&lt;="&amp;AO$11,SpendData[Category],$F22)</f>
        <v>0</v>
      </c>
      <c r="AP22" s="148">
        <f>SUMIFS(SpendData[Debit],SpendData[Date],"&gt;"&amp;AO$11,SpendData[Date],"&lt;="&amp;AP$11,SpendData[Category],$F22)</f>
        <v>0</v>
      </c>
      <c r="AQ22" s="148">
        <f>SUMIFS(SpendData[Debit],SpendData[Date],"&gt;"&amp;AP$11,SpendData[Date],"&lt;="&amp;AQ$11,SpendData[Category],$F22)</f>
        <v>0</v>
      </c>
      <c r="AR22" s="148">
        <f>SUMIFS(SpendData[Debit],SpendData[Date],"&gt;"&amp;AQ$11,SpendData[Date],"&lt;="&amp;AR$11,SpendData[Category],$F22)</f>
        <v>0</v>
      </c>
      <c r="AS22" s="148">
        <f>SUMIFS(SpendData[Debit],SpendData[Date],"&gt;"&amp;AR$11,SpendData[Date],"&lt;="&amp;AS$11,SpendData[Category],$F22)</f>
        <v>0</v>
      </c>
      <c r="AT22" s="148">
        <f>SUMIFS(SpendData[Debit],SpendData[Date],"&gt;"&amp;AS$11,SpendData[Date],"&lt;="&amp;AT$11,SpendData[Category],$F22)</f>
        <v>0</v>
      </c>
      <c r="AU22" s="148">
        <f>SUMIFS(SpendData[Debit],SpendData[Date],"&gt;"&amp;AT$11,SpendData[Date],"&lt;="&amp;AU$11,SpendData[Category],$F22)</f>
        <v>0</v>
      </c>
      <c r="AV22" s="148">
        <f>SUMIFS(SpendData[Debit],SpendData[Date],"&gt;"&amp;AU$11,SpendData[Date],"&lt;="&amp;AV$11,SpendData[Category],$F22)</f>
        <v>0</v>
      </c>
      <c r="AW22" s="148">
        <f>SUMIFS(SpendData[Debit],SpendData[Date],"&gt;"&amp;AV$11,SpendData[Date],"&lt;="&amp;AW$11,SpendData[Category],$F22)</f>
        <v>0</v>
      </c>
      <c r="AX22" s="148">
        <f>SUMIFS(SpendData[Debit],SpendData[Date],"&gt;"&amp;AW$11,SpendData[Date],"&lt;="&amp;AX$11,SpendData[Category],$F22)</f>
        <v>0</v>
      </c>
      <c r="AY22" s="148">
        <f>SUMIFS(SpendData[Debit],SpendData[Date],"&gt;"&amp;AX$11,SpendData[Date],"&lt;="&amp;AY$11,SpendData[Category],$F22)</f>
        <v>0</v>
      </c>
      <c r="AZ22" s="148">
        <f>SUMIFS(SpendData[Debit],SpendData[Date],"&gt;"&amp;AY$11,SpendData[Date],"&lt;="&amp;AZ$11,SpendData[Category],$F22)</f>
        <v>0</v>
      </c>
      <c r="BA22" s="148">
        <f>SUMIFS(SpendData[Debit],SpendData[Date],"&gt;"&amp;AZ$11,SpendData[Date],"&lt;="&amp;BA$11,SpendData[Category],$F22)</f>
        <v>0</v>
      </c>
      <c r="BB22" s="148">
        <f>SUMIFS(SpendData[Debit],SpendData[Date],"&gt;"&amp;BA$11,SpendData[Date],"&lt;="&amp;BB$11,SpendData[Category],$F22)</f>
        <v>0</v>
      </c>
      <c r="BC22" s="148">
        <f>SUMIFS(SpendData[Debit],SpendData[Date],"&gt;"&amp;BB$11,SpendData[Date],"&lt;="&amp;BC$11,SpendData[Category],$F22)</f>
        <v>0</v>
      </c>
      <c r="BD22" s="148">
        <f>SUMIFS(SpendData[Debit],SpendData[Date],"&gt;"&amp;BC$11,SpendData[Date],"&lt;="&amp;BD$11,SpendData[Category],$F22)</f>
        <v>0</v>
      </c>
      <c r="BE22" s="148">
        <f>SUMIFS(SpendData[Debit],SpendData[Date],"&gt;"&amp;BD$11,SpendData[Date],"&lt;="&amp;BE$11,SpendData[Category],$F22)</f>
        <v>0</v>
      </c>
      <c r="BF22" s="148">
        <f>SUMIFS(SpendData[Debit],SpendData[Date],"&gt;"&amp;BE$11,SpendData[Date],"&lt;="&amp;BF$11,SpendData[Category],$F22)</f>
        <v>0</v>
      </c>
      <c r="BG22" s="148">
        <f>SUMIFS(SpendData[Debit],SpendData[Date],"&gt;"&amp;BF$11,SpendData[Date],"&lt;="&amp;BG$11,SpendData[Category],$F22)</f>
        <v>0</v>
      </c>
      <c r="BH22" s="148">
        <f>SUMIFS(SpendData[Debit],SpendData[Date],"&gt;"&amp;BG$11,SpendData[Date],"&lt;="&amp;BH$11,SpendData[Category],$F22)</f>
        <v>0</v>
      </c>
      <c r="BI22" s="148">
        <f>SUMIFS(SpendData[Debit],SpendData[Date],"&gt;"&amp;BH$11,SpendData[Date],"&lt;="&amp;BI$11,SpendData[Category],$F22)</f>
        <v>0</v>
      </c>
      <c r="BJ22" s="148">
        <f>SUMIFS(SpendData[Debit],SpendData[Date],"&gt;"&amp;BI$11,SpendData[Date],"&lt;="&amp;BJ$11,SpendData[Category],$F22)</f>
        <v>0</v>
      </c>
      <c r="BK22" s="148">
        <f>SUMIFS(SpendData[Debit],SpendData[Date],"&gt;"&amp;BJ$11,SpendData[Date],"&lt;="&amp;BK$11,SpendData[Category],$F22)</f>
        <v>0</v>
      </c>
      <c r="BL22" s="148">
        <f>SUMIFS(SpendData[Debit],SpendData[Date],"&gt;"&amp;BK$11,SpendData[Date],"&lt;="&amp;BL$11,SpendData[Category],$F22)</f>
        <v>0</v>
      </c>
      <c r="BM22" s="148">
        <f>SUMIFS(SpendData[Debit],SpendData[Date],"&gt;"&amp;BL$11,SpendData[Date],"&lt;="&amp;BM$11,SpendData[Category],$F22)</f>
        <v>0</v>
      </c>
      <c r="BN22" s="148">
        <f>SUMIFS(SpendData[Debit],SpendData[Date],"&gt;"&amp;BM$11,SpendData[Date],"&lt;="&amp;BN$11,SpendData[Category],$F22)</f>
        <v>0</v>
      </c>
      <c r="BO22" s="148">
        <f>SUMIFS(SpendData[Debit],SpendData[Date],"&gt;"&amp;BN$11,SpendData[Date],"&lt;="&amp;BO$11,SpendData[Category],$F22)</f>
        <v>0</v>
      </c>
      <c r="BP22" s="148">
        <f>SUMIFS(SpendData[Debit],SpendData[Date],"&gt;"&amp;BO$11,SpendData[Date],"&lt;="&amp;BP$11,SpendData[Category],$F22)</f>
        <v>0</v>
      </c>
      <c r="BQ22" s="148">
        <f>SUMIFS(SpendData[Debit],SpendData[Date],"&gt;"&amp;BP$11,SpendData[Date],"&lt;="&amp;BQ$11,SpendData[Category],$F22)</f>
        <v>0</v>
      </c>
      <c r="BR22" s="148">
        <f>SUMIFS(SpendData[Debit],SpendData[Date],"&gt;"&amp;BQ$11,SpendData[Date],"&lt;="&amp;BR$11,SpendData[Category],$F22)</f>
        <v>0</v>
      </c>
      <c r="BS22" s="148">
        <f>SUMIFS(SpendData[Debit],SpendData[Date],"&gt;"&amp;BR$11,SpendData[Date],"&lt;="&amp;BS$11,SpendData[Category],$F22)</f>
        <v>0</v>
      </c>
      <c r="BT22" s="148">
        <f>SUMIFS(SpendData[Debit],SpendData[Date],"&gt;"&amp;BS$11,SpendData[Date],"&lt;="&amp;BT$11,SpendData[Category],$F22)</f>
        <v>0</v>
      </c>
      <c r="BU22" s="148">
        <f>SUMIFS(SpendData[Debit],SpendData[Date],"&gt;"&amp;BT$11,SpendData[Date],"&lt;="&amp;BU$11,SpendData[Category],$F22)</f>
        <v>0</v>
      </c>
      <c r="BV22" s="148">
        <f>SUMIFS(SpendData[Debit],SpendData[Date],"&gt;"&amp;BU$11,SpendData[Date],"&lt;="&amp;BV$11,SpendData[Category],$F22)</f>
        <v>0</v>
      </c>
      <c r="BW22" s="148">
        <f>SUMIFS(SpendData[Debit],SpendData[Date],"&gt;"&amp;BV$11,SpendData[Date],"&lt;="&amp;BW$11,SpendData[Category],$F22)</f>
        <v>0</v>
      </c>
      <c r="BX22" s="148">
        <f>SUMIFS(SpendData[Debit],SpendData[Date],"&gt;"&amp;BW$11,SpendData[Date],"&lt;="&amp;BX$11,SpendData[Category],$F22)</f>
        <v>0</v>
      </c>
      <c r="BY22" s="148">
        <f>SUMIFS(SpendData[Debit],SpendData[Date],"&gt;"&amp;BX$11,SpendData[Date],"&lt;="&amp;BY$11,SpendData[Category],$F22)</f>
        <v>0</v>
      </c>
      <c r="BZ22" s="148">
        <f>SUMIFS(SpendData[Debit],SpendData[Date],"&gt;"&amp;BY$11,SpendData[Date],"&lt;="&amp;BZ$11,SpendData[Category],$F22)</f>
        <v>0</v>
      </c>
      <c r="CA22" s="148">
        <f>SUMIFS(SpendData[Debit],SpendData[Date],"&gt;"&amp;BZ$11,SpendData[Date],"&lt;="&amp;CA$11,SpendData[Category],$F22)</f>
        <v>0</v>
      </c>
      <c r="CB22" s="148">
        <f>SUMIFS(SpendData[Debit],SpendData[Date],"&gt;"&amp;CA$11,SpendData[Date],"&lt;="&amp;CB$11,SpendData[Category],$F22)</f>
        <v>0</v>
      </c>
      <c r="CC22" s="148">
        <f>SUMIFS(SpendData[Debit],SpendData[Date],"&gt;"&amp;CB$11,SpendData[Date],"&lt;="&amp;CC$11,SpendData[Category],$F22)</f>
        <v>0</v>
      </c>
      <c r="CD22" s="148">
        <f>SUMIFS(SpendData[Debit],SpendData[Date],"&gt;"&amp;CC$11,SpendData[Date],"&lt;="&amp;CD$11,SpendData[Category],$F22)</f>
        <v>0</v>
      </c>
      <c r="CE22" s="148">
        <f>SUMIFS(SpendData[Debit],SpendData[Date],"&gt;"&amp;CD$11,SpendData[Date],"&lt;="&amp;CE$11,SpendData[Category],$F22)</f>
        <v>0</v>
      </c>
      <c r="CF22" s="148">
        <f>SUMIFS(SpendData[Debit],SpendData[Date],"&gt;"&amp;CE$11,SpendData[Date],"&lt;="&amp;CF$11,SpendData[Category],$F22)</f>
        <v>0</v>
      </c>
      <c r="CG22" s="148">
        <f>SUMIFS(SpendData[Debit],SpendData[Date],"&gt;"&amp;CF$11,SpendData[Date],"&lt;="&amp;CG$11,SpendData[Category],$F22)</f>
        <v>0</v>
      </c>
      <c r="CH22" s="148">
        <f>SUMIFS(SpendData[Debit],SpendData[Date],"&gt;"&amp;CG$11,SpendData[Date],"&lt;="&amp;CH$11,SpendData[Category],$F22)</f>
        <v>0</v>
      </c>
      <c r="CI22" s="148">
        <f>SUMIFS(SpendData[Debit],SpendData[Date],"&gt;"&amp;CH$11,SpendData[Date],"&lt;="&amp;CI$11,SpendData[Category],$F22)</f>
        <v>0</v>
      </c>
      <c r="CJ22" s="148">
        <f>SUMIFS(SpendData[Debit],SpendData[Date],"&gt;"&amp;CI$11,SpendData[Date],"&lt;="&amp;CJ$11,SpendData[Category],$F22)</f>
        <v>0</v>
      </c>
      <c r="CK22" s="148">
        <f>SUMIFS(SpendData[Debit],SpendData[Date],"&gt;"&amp;CJ$11,SpendData[Date],"&lt;="&amp;CK$11,SpendData[Category],$F22)</f>
        <v>0</v>
      </c>
      <c r="CL22" s="148">
        <f>SUMIFS(SpendData[Debit],SpendData[Date],"&gt;"&amp;CK$11,SpendData[Date],"&lt;="&amp;CL$11,SpendData[Category],$F22)</f>
        <v>0</v>
      </c>
      <c r="CM22" s="148">
        <f>SUMIFS(SpendData[Debit],SpendData[Date],"&gt;"&amp;CL$11,SpendData[Date],"&lt;="&amp;CM$11,SpendData[Category],$F22)</f>
        <v>0</v>
      </c>
      <c r="CN22" s="148">
        <f>SUMIFS(SpendData[Debit],SpendData[Date],"&gt;"&amp;CM$11,SpendData[Date],"&lt;="&amp;CN$11,SpendData[Category],$F22)</f>
        <v>0</v>
      </c>
      <c r="CO22" s="148">
        <f>SUMIFS(SpendData[Debit],SpendData[Date],"&gt;"&amp;CN$11,SpendData[Date],"&lt;="&amp;CO$11,SpendData[Category],$F22)</f>
        <v>0</v>
      </c>
      <c r="CP22" s="148">
        <f>SUMIFS(SpendData[Debit],SpendData[Date],"&gt;"&amp;CO$11,SpendData[Date],"&lt;="&amp;CP$11,SpendData[Category],$F22)</f>
        <v>0</v>
      </c>
      <c r="CQ22" s="148">
        <f>SUMIFS(SpendData[Debit],SpendData[Date],"&gt;"&amp;CP$11,SpendData[Date],"&lt;="&amp;CQ$11,SpendData[Category],$F22)</f>
        <v>0</v>
      </c>
      <c r="CR22" s="148">
        <f>SUMIFS(SpendData[Debit],SpendData[Date],"&gt;"&amp;CQ$11,SpendData[Date],"&lt;="&amp;CR$11,SpendData[Category],$F22)</f>
        <v>0</v>
      </c>
      <c r="CS22" s="148">
        <f>SUMIFS(SpendData[Debit],SpendData[Date],"&gt;"&amp;CR$11,SpendData[Date],"&lt;="&amp;CS$11,SpendData[Category],$F22)</f>
        <v>0</v>
      </c>
      <c r="CT22" s="148">
        <f>SUMIFS(SpendData[Debit],SpendData[Date],"&gt;"&amp;CS$11,SpendData[Date],"&lt;="&amp;CT$11,SpendData[Category],$F22)</f>
        <v>0</v>
      </c>
      <c r="CU22" s="148">
        <f>SUMIFS(SpendData[Debit],SpendData[Date],"&gt;"&amp;CT$11,SpendData[Date],"&lt;="&amp;CU$11,SpendData[Category],$F22)</f>
        <v>0</v>
      </c>
      <c r="CV22" s="148">
        <f>SUMIFS(SpendData[Debit],SpendData[Date],"&gt;"&amp;CU$11,SpendData[Date],"&lt;="&amp;CV$11,SpendData[Category],$F22)</f>
        <v>0</v>
      </c>
      <c r="CW22" s="148">
        <f>SUMIFS(SpendData[Debit],SpendData[Date],"&gt;"&amp;CV$11,SpendData[Date],"&lt;="&amp;CW$11,SpendData[Category],$F22)</f>
        <v>0</v>
      </c>
      <c r="CX22" s="148">
        <f>SUMIFS(SpendData[Debit],SpendData[Date],"&gt;"&amp;CW$11,SpendData[Date],"&lt;="&amp;CX$11,SpendData[Category],$F22)</f>
        <v>0</v>
      </c>
      <c r="CY22" s="148">
        <f>SUMIFS(SpendData[Debit],SpendData[Date],"&gt;"&amp;CX$11,SpendData[Date],"&lt;="&amp;CY$11,SpendData[Category],$F22)</f>
        <v>0</v>
      </c>
      <c r="CZ22" s="148">
        <f>SUMIFS(SpendData[Debit],SpendData[Date],"&gt;"&amp;CY$11,SpendData[Date],"&lt;="&amp;CZ$11,SpendData[Category],$F22)</f>
        <v>0</v>
      </c>
      <c r="DA22" s="148">
        <f>SUMIFS(SpendData[Debit],SpendData[Date],"&gt;"&amp;CZ$11,SpendData[Date],"&lt;="&amp;DA$11,SpendData[Category],$F22)</f>
        <v>0</v>
      </c>
      <c r="DB22" s="148">
        <f>SUMIFS(SpendData[Debit],SpendData[Date],"&gt;"&amp;DA$11,SpendData[Date],"&lt;="&amp;DB$11,SpendData[Category],$F22)</f>
        <v>0</v>
      </c>
      <c r="DC22" s="148">
        <f>SUMIFS(SpendData[Debit],SpendData[Date],"&gt;"&amp;DB$11,SpendData[Date],"&lt;="&amp;DC$11,SpendData[Category],$F22)</f>
        <v>0</v>
      </c>
      <c r="DD22" s="148">
        <f>SUMIFS(SpendData[Debit],SpendData[Date],"&gt;"&amp;DC$11,SpendData[Date],"&lt;="&amp;DD$11,SpendData[Category],$F22)</f>
        <v>0</v>
      </c>
      <c r="DE22" s="148">
        <f>SUMIFS(SpendData[Debit],SpendData[Date],"&gt;"&amp;DD$11,SpendData[Date],"&lt;="&amp;DE$11,SpendData[Category],$F22)</f>
        <v>0</v>
      </c>
      <c r="DF22" s="148">
        <f>SUMIFS(SpendData[Debit],SpendData[Date],"&gt;"&amp;DE$11,SpendData[Date],"&lt;="&amp;DF$11,SpendData[Category],$F22)</f>
        <v>0</v>
      </c>
      <c r="DG22" s="148">
        <f>SUMIFS(SpendData[Debit],SpendData[Date],"&gt;"&amp;DF$11,SpendData[Date],"&lt;="&amp;DG$11,SpendData[Category],$F22)</f>
        <v>0</v>
      </c>
      <c r="DH22" s="148">
        <f>SUMIFS(SpendData[Debit],SpendData[Date],"&gt;"&amp;DG$11,SpendData[Date],"&lt;="&amp;DH$11,SpendData[Category],$F22)</f>
        <v>0</v>
      </c>
      <c r="DI22" s="148">
        <f>SUMIFS(SpendData[Debit],SpendData[Date],"&gt;"&amp;DH$11,SpendData[Date],"&lt;="&amp;DI$11,SpendData[Category],$F22)</f>
        <v>0</v>
      </c>
      <c r="DJ22" s="148">
        <f>SUMIFS(SpendData[Debit],SpendData[Date],"&gt;"&amp;DI$11,SpendData[Date],"&lt;="&amp;DJ$11,SpendData[Category],$F22)</f>
        <v>0</v>
      </c>
      <c r="DK22" s="148">
        <f>SUMIFS(SpendData[Debit],SpendData[Date],"&gt;"&amp;DJ$11,SpendData[Date],"&lt;="&amp;DK$11,SpendData[Category],$F22)</f>
        <v>0</v>
      </c>
      <c r="DL22" s="148">
        <f>SUMIFS(SpendData[Debit],SpendData[Date],"&gt;"&amp;DK$11,SpendData[Date],"&lt;="&amp;DL$11,SpendData[Category],$F22)</f>
        <v>0</v>
      </c>
      <c r="DM22" s="148">
        <f>SUMIFS(SpendData[Debit],SpendData[Date],"&gt;"&amp;DL$11,SpendData[Date],"&lt;="&amp;DM$11,SpendData[Category],$F22)</f>
        <v>0</v>
      </c>
      <c r="DN22" s="148">
        <f>SUMIFS(SpendData[Debit],SpendData[Date],"&gt;"&amp;DM$11,SpendData[Date],"&lt;="&amp;DN$11,SpendData[Category],$F22)</f>
        <v>0</v>
      </c>
      <c r="DO22" s="148">
        <f>SUMIFS(SpendData[Debit],SpendData[Date],"&gt;"&amp;DN$11,SpendData[Date],"&lt;="&amp;DO$11,SpendData[Category],$F22)</f>
        <v>0</v>
      </c>
      <c r="DP22" s="148">
        <f>SUMIFS(SpendData[Debit],SpendData[Date],"&gt;"&amp;DO$11,SpendData[Date],"&lt;="&amp;DP$11,SpendData[Category],$F22)</f>
        <v>0</v>
      </c>
      <c r="DQ22" s="148">
        <f>SUMIFS(SpendData[Debit],SpendData[Date],"&gt;"&amp;DP$11,SpendData[Date],"&lt;="&amp;DQ$11,SpendData[Category],$F22)</f>
        <v>0</v>
      </c>
      <c r="DR22" s="148">
        <f>SUMIFS(SpendData[Debit],SpendData[Date],"&gt;"&amp;DQ$11,SpendData[Date],"&lt;="&amp;DR$11,SpendData[Category],$F22)</f>
        <v>0</v>
      </c>
      <c r="DS22" s="148">
        <f>SUMIFS(SpendData[Debit],SpendData[Date],"&gt;"&amp;DR$11,SpendData[Date],"&lt;="&amp;DS$11,SpendData[Category],$F22)</f>
        <v>0</v>
      </c>
      <c r="DT22" s="148">
        <f>SUMIFS(SpendData[Debit],SpendData[Date],"&gt;"&amp;DS$11,SpendData[Date],"&lt;="&amp;DT$11,SpendData[Category],$F22)</f>
        <v>0</v>
      </c>
      <c r="DU22" s="148">
        <f>SUMIFS(SpendData[Debit],SpendData[Date],"&gt;"&amp;DT$11,SpendData[Date],"&lt;="&amp;DU$11,SpendData[Category],$F22)</f>
        <v>0</v>
      </c>
      <c r="DV22" s="148">
        <f>SUMIFS(SpendData[Debit],SpendData[Date],"&gt;"&amp;DU$11,SpendData[Date],"&lt;="&amp;DV$11,SpendData[Category],$F22)</f>
        <v>0</v>
      </c>
      <c r="DW22" s="148">
        <f>SUMIFS(SpendData[Debit],SpendData[Date],"&gt;"&amp;DV$11,SpendData[Date],"&lt;="&amp;DW$11,SpendData[Category],$F22)</f>
        <v>0</v>
      </c>
      <c r="DX22" s="148">
        <f>SUMIFS(SpendData[Debit],SpendData[Date],"&gt;"&amp;DW$11,SpendData[Date],"&lt;="&amp;DX$11,SpendData[Category],$F22)</f>
        <v>0</v>
      </c>
      <c r="DY22" s="148">
        <f>SUMIFS(SpendData[Debit],SpendData[Date],"&gt;"&amp;DX$11,SpendData[Date],"&lt;="&amp;DY$11,SpendData[Category],$F22)</f>
        <v>0</v>
      </c>
      <c r="DZ22" s="148">
        <f>SUMIFS(SpendData[Debit],SpendData[Date],"&gt;"&amp;DY$11,SpendData[Date],"&lt;="&amp;DZ$11,SpendData[Category],$F22)</f>
        <v>0</v>
      </c>
      <c r="EA22" s="148">
        <f>SUMIFS(SpendData[Debit],SpendData[Date],"&gt;"&amp;DZ$11,SpendData[Date],"&lt;="&amp;EA$11,SpendData[Category],$F22)</f>
        <v>0</v>
      </c>
      <c r="EB22" s="148">
        <f>SUMIFS(SpendData[Debit],SpendData[Date],"&gt;"&amp;EA$11,SpendData[Date],"&lt;="&amp;EB$11,SpendData[Category],$F22)</f>
        <v>0</v>
      </c>
      <c r="EC22" s="148">
        <f>SUMIFS(SpendData[Debit],SpendData[Date],"&gt;"&amp;EB$11,SpendData[Date],"&lt;="&amp;EC$11,SpendData[Category],$F22)</f>
        <v>0</v>
      </c>
      <c r="ED22" s="148">
        <f>SUMIFS(SpendData[Debit],SpendData[Date],"&gt;"&amp;EC$11,SpendData[Date],"&lt;="&amp;ED$11,SpendData[Category],$F22)</f>
        <v>0</v>
      </c>
      <c r="EE22" s="148">
        <f>SUMIFS(SpendData[Debit],SpendData[Date],"&gt;"&amp;ED$11,SpendData[Date],"&lt;="&amp;EE$11,SpendData[Category],$F22)</f>
        <v>0</v>
      </c>
      <c r="EF22" s="148">
        <f>SUMIFS(SpendData[Debit],SpendData[Date],"&gt;"&amp;EE$11,SpendData[Date],"&lt;="&amp;EF$11,SpendData[Category],$F22)</f>
        <v>0</v>
      </c>
      <c r="EG22" s="148">
        <f>SUMIFS(SpendData[Debit],SpendData[Date],"&gt;"&amp;EF$11,SpendData[Date],"&lt;="&amp;EG$11,SpendData[Category],$F22)</f>
        <v>0</v>
      </c>
      <c r="EH22" s="148">
        <f>SUMIFS(SpendData[Debit],SpendData[Date],"&gt;"&amp;EG$11,SpendData[Date],"&lt;="&amp;EH$11,SpendData[Category],$F22)</f>
        <v>0</v>
      </c>
      <c r="EI22" s="148">
        <f>SUMIFS(SpendData[Debit],SpendData[Date],"&gt;"&amp;EH$11,SpendData[Date],"&lt;="&amp;EI$11,SpendData[Category],$F22)</f>
        <v>0</v>
      </c>
      <c r="EJ22" s="148">
        <f>SUMIFS(SpendData[Debit],SpendData[Date],"&gt;"&amp;EI$11,SpendData[Date],"&lt;="&amp;EJ$11,SpendData[Category],$F22)</f>
        <v>0</v>
      </c>
      <c r="EK22" s="148">
        <f>SUMIFS(SpendData[Debit],SpendData[Date],"&gt;"&amp;EJ$11,SpendData[Date],"&lt;="&amp;EK$11,SpendData[Category],$F22)</f>
        <v>0</v>
      </c>
      <c r="EL22" s="148">
        <f>SUMIFS(SpendData[Debit],SpendData[Date],"&gt;"&amp;EK$11,SpendData[Date],"&lt;="&amp;EL$11,SpendData[Category],$F22)</f>
        <v>0</v>
      </c>
      <c r="EM22" s="148">
        <f>SUMIFS(SpendData[Debit],SpendData[Date],"&gt;"&amp;EL$11,SpendData[Date],"&lt;="&amp;EM$11,SpendData[Category],$F22)</f>
        <v>0</v>
      </c>
      <c r="EN22" s="148">
        <f>SUMIFS(SpendData[Debit],SpendData[Date],"&gt;"&amp;EM$11,SpendData[Date],"&lt;="&amp;EN$11,SpendData[Category],$F22)</f>
        <v>0</v>
      </c>
      <c r="EO22" s="148">
        <f>SUMIFS(SpendData[Debit],SpendData[Date],"&gt;"&amp;EN$11,SpendData[Date],"&lt;="&amp;EO$11,SpendData[Category],$F22)</f>
        <v>0</v>
      </c>
      <c r="EP22" s="148">
        <f>SUMIFS(SpendData[Debit],SpendData[Date],"&gt;"&amp;EO$11,SpendData[Date],"&lt;="&amp;EP$11,SpendData[Category],$F22)</f>
        <v>0</v>
      </c>
      <c r="EQ22" s="148">
        <f>SUMIFS(SpendData[Debit],SpendData[Date],"&gt;"&amp;EP$11,SpendData[Date],"&lt;="&amp;EQ$11,SpendData[Category],$F22)</f>
        <v>0</v>
      </c>
      <c r="ER22" s="148">
        <f>SUMIFS(SpendData[Debit],SpendData[Date],"&gt;"&amp;EQ$11,SpendData[Date],"&lt;="&amp;ER$11,SpendData[Category],$F22)</f>
        <v>0</v>
      </c>
      <c r="ES22" s="148">
        <f>SUMIFS(SpendData[Debit],SpendData[Date],"&gt;"&amp;ER$11,SpendData[Date],"&lt;="&amp;ES$11,SpendData[Category],$F22)</f>
        <v>0</v>
      </c>
      <c r="ET22" s="148">
        <f>SUMIFS(SpendData[Debit],SpendData[Date],"&gt;"&amp;ES$11,SpendData[Date],"&lt;="&amp;ET$11,SpendData[Category],$F22)</f>
        <v>0</v>
      </c>
      <c r="EU22" s="148">
        <f>SUMIFS(SpendData[Debit],SpendData[Date],"&gt;"&amp;ET$11,SpendData[Date],"&lt;="&amp;EU$11,SpendData[Category],$F22)</f>
        <v>0</v>
      </c>
      <c r="EV22" s="148">
        <f>SUMIFS(SpendData[Debit],SpendData[Date],"&gt;"&amp;EU$11,SpendData[Date],"&lt;="&amp;EV$11,SpendData[Category],$F22)</f>
        <v>0</v>
      </c>
      <c r="EW22" s="148">
        <f>SUMIFS(SpendData[Debit],SpendData[Date],"&gt;"&amp;EV$11,SpendData[Date],"&lt;="&amp;EW$11,SpendData[Category],$F22)</f>
        <v>0</v>
      </c>
      <c r="EX22" s="148">
        <f>SUMIFS(SpendData[Debit],SpendData[Date],"&gt;"&amp;EW$11,SpendData[Date],"&lt;="&amp;EX$11,SpendData[Category],$F22)</f>
        <v>0</v>
      </c>
      <c r="EY22" s="148">
        <f>SUMIFS(SpendData[Debit],SpendData[Date],"&gt;"&amp;EX$11,SpendData[Date],"&lt;="&amp;EY$11,SpendData[Category],$F22)</f>
        <v>0</v>
      </c>
      <c r="EZ22" s="148">
        <f>SUMIFS(SpendData[Debit],SpendData[Date],"&gt;"&amp;EY$11,SpendData[Date],"&lt;="&amp;EZ$11,SpendData[Category],$F22)</f>
        <v>0</v>
      </c>
      <c r="FA22" s="148">
        <f>SUMIFS(SpendData[Debit],SpendData[Date],"&gt;"&amp;EZ$11,SpendData[Date],"&lt;="&amp;FA$11,SpendData[Category],$F22)</f>
        <v>0</v>
      </c>
      <c r="FB22" s="148">
        <f>SUMIFS(SpendData[Debit],SpendData[Date],"&gt;"&amp;FA$11,SpendData[Date],"&lt;="&amp;FB$11,SpendData[Category],$F22)</f>
        <v>0</v>
      </c>
      <c r="FC22" s="148">
        <f>SUMIFS(SpendData[Debit],SpendData[Date],"&gt;"&amp;FB$11,SpendData[Date],"&lt;="&amp;FC$11,SpendData[Category],$F22)</f>
        <v>0</v>
      </c>
      <c r="FD22" s="148">
        <f>SUMIFS(SpendData[Debit],SpendData[Date],"&gt;"&amp;FC$11,SpendData[Date],"&lt;="&amp;FD$11,SpendData[Category],$F22)</f>
        <v>0</v>
      </c>
      <c r="FE22" s="148">
        <f>SUMIFS(SpendData[Debit],SpendData[Date],"&gt;"&amp;FD$11,SpendData[Date],"&lt;="&amp;FE$11,SpendData[Category],$F22)</f>
        <v>0</v>
      </c>
      <c r="FF22" s="148">
        <f>SUMIFS(SpendData[Debit],SpendData[Date],"&gt;"&amp;FE$11,SpendData[Date],"&lt;="&amp;FF$11,SpendData[Category],$F22)</f>
        <v>0</v>
      </c>
      <c r="FG22" s="148">
        <f>SUMIFS(SpendData[Debit],SpendData[Date],"&gt;"&amp;FF$11,SpendData[Date],"&lt;="&amp;FG$11,SpendData[Category],$F22)</f>
        <v>0</v>
      </c>
      <c r="FH22" s="148">
        <f>SUMIFS(SpendData[Debit],SpendData[Date],"&gt;"&amp;FG$11,SpendData[Date],"&lt;="&amp;FH$11,SpendData[Category],$F22)</f>
        <v>0</v>
      </c>
      <c r="FI22" s="148">
        <f>SUMIFS(SpendData[Debit],SpendData[Date],"&gt;"&amp;FH$11,SpendData[Date],"&lt;="&amp;FI$11,SpendData[Category],$F22)</f>
        <v>0</v>
      </c>
      <c r="FJ22" s="148">
        <f>SUMIFS(SpendData[Debit],SpendData[Date],"&gt;"&amp;FI$11,SpendData[Date],"&lt;="&amp;FJ$11,SpendData[Category],$F22)</f>
        <v>0</v>
      </c>
      <c r="FK22" s="148">
        <f>SUMIFS(SpendData[Debit],SpendData[Date],"&gt;"&amp;FJ$11,SpendData[Date],"&lt;="&amp;FK$11,SpendData[Category],$F22)</f>
        <v>0</v>
      </c>
      <c r="FL22" s="148">
        <f>SUMIFS(SpendData[Debit],SpendData[Date],"&gt;"&amp;FK$11,SpendData[Date],"&lt;="&amp;FL$11,SpendData[Category],$F22)</f>
        <v>0</v>
      </c>
      <c r="FM22" s="148">
        <f>SUMIFS(SpendData[Debit],SpendData[Date],"&gt;"&amp;FL$11,SpendData[Date],"&lt;="&amp;FM$11,SpendData[Category],$F22)</f>
        <v>0</v>
      </c>
      <c r="FN22" s="148">
        <f>SUMIFS(SpendData[Debit],SpendData[Date],"&gt;"&amp;FM$11,SpendData[Date],"&lt;="&amp;FN$11,SpendData[Category],$F22)</f>
        <v>0</v>
      </c>
      <c r="FO22" s="148">
        <f>SUMIFS(SpendData[Debit],SpendData[Date],"&gt;"&amp;FN$11,SpendData[Date],"&lt;="&amp;FO$11,SpendData[Category],$F22)</f>
        <v>0</v>
      </c>
      <c r="FP22" s="148">
        <f>SUMIFS(SpendData[Debit],SpendData[Date],"&gt;"&amp;FO$11,SpendData[Date],"&lt;="&amp;FP$11,SpendData[Category],$F22)</f>
        <v>0</v>
      </c>
      <c r="FQ22" s="148">
        <f>SUMIFS(SpendData[Debit],SpendData[Date],"&gt;"&amp;FP$11,SpendData[Date],"&lt;="&amp;FQ$11,SpendData[Category],$F22)</f>
        <v>0</v>
      </c>
      <c r="FR22" s="148">
        <f>SUMIFS(SpendData[Debit],SpendData[Date],"&gt;"&amp;FQ$11,SpendData[Date],"&lt;="&amp;FR$11,SpendData[Category],$F22)</f>
        <v>0</v>
      </c>
      <c r="FS22" s="148">
        <f>SUMIFS(SpendData[Debit],SpendData[Date],"&gt;"&amp;FR$11,SpendData[Date],"&lt;="&amp;FS$11,SpendData[Category],$F22)</f>
        <v>0</v>
      </c>
      <c r="FT22" s="148">
        <f>SUMIFS(SpendData[Debit],SpendData[Date],"&gt;"&amp;FS$11,SpendData[Date],"&lt;="&amp;FT$11,SpendData[Category],$F22)</f>
        <v>0</v>
      </c>
      <c r="FU22" s="148">
        <f>SUMIFS(SpendData[Debit],SpendData[Date],"&gt;"&amp;FT$11,SpendData[Date],"&lt;="&amp;FU$11,SpendData[Category],$F22)</f>
        <v>0</v>
      </c>
      <c r="FV22" s="148">
        <f>SUMIFS(SpendData[Debit],SpendData[Date],"&gt;"&amp;FU$11,SpendData[Date],"&lt;="&amp;FV$11,SpendData[Category],$F22)</f>
        <v>0</v>
      </c>
      <c r="FW22" s="148">
        <f>SUMIFS(SpendData[Debit],SpendData[Date],"&gt;"&amp;FV$11,SpendData[Date],"&lt;="&amp;FW$11,SpendData[Category],$F22)</f>
        <v>0</v>
      </c>
      <c r="FX22" s="148">
        <f>SUMIFS(SpendData[Debit],SpendData[Date],"&gt;"&amp;FW$11,SpendData[Date],"&lt;="&amp;FX$11,SpendData[Category],$F22)</f>
        <v>0</v>
      </c>
      <c r="FY22" s="148">
        <f>SUMIFS(SpendData[Debit],SpendData[Date],"&gt;"&amp;FX$11,SpendData[Date],"&lt;="&amp;FY$11,SpendData[Category],$F22)</f>
        <v>0</v>
      </c>
      <c r="FZ22" s="148">
        <f>SUMIFS(SpendData[Debit],SpendData[Date],"&gt;"&amp;FY$11,SpendData[Date],"&lt;="&amp;FZ$11,SpendData[Category],$F22)</f>
        <v>0</v>
      </c>
      <c r="GA22" s="148">
        <f>SUMIFS(SpendData[Debit],SpendData[Date],"&gt;"&amp;FZ$11,SpendData[Date],"&lt;="&amp;GA$11,SpendData[Category],$F22)</f>
        <v>0</v>
      </c>
      <c r="GB22" s="148">
        <f>SUMIFS(SpendData[Debit],SpendData[Date],"&gt;"&amp;GA$11,SpendData[Date],"&lt;="&amp;GB$11,SpendData[Category],$F22)</f>
        <v>0</v>
      </c>
      <c r="GC22" s="148">
        <f>SUMIFS(SpendData[Debit],SpendData[Date],"&gt;"&amp;GB$11,SpendData[Date],"&lt;="&amp;GC$11,SpendData[Category],$F22)</f>
        <v>0</v>
      </c>
      <c r="GD22" s="148">
        <f>SUMIFS(SpendData[Debit],SpendData[Date],"&gt;"&amp;GC$11,SpendData[Date],"&lt;="&amp;GD$11,SpendData[Category],$F22)</f>
        <v>0</v>
      </c>
      <c r="GE22" s="148">
        <f>SUMIFS(SpendData[Debit],SpendData[Date],"&gt;"&amp;GD$11,SpendData[Date],"&lt;="&amp;GE$11,SpendData[Category],$F22)</f>
        <v>0</v>
      </c>
      <c r="GH22" s="35">
        <v>44834</v>
      </c>
      <c r="GI22" s="408">
        <v>0</v>
      </c>
      <c r="GJ22" s="408">
        <v>85</v>
      </c>
      <c r="GK22" s="408">
        <v>3772.3086750631574</v>
      </c>
    </row>
    <row r="23" spans="1:193" x14ac:dyDescent="0.3">
      <c r="F23">
        <f t="shared" si="367"/>
        <v>0</v>
      </c>
      <c r="H23" s="148">
        <f>SUMIFS(SpendData[Debit],SpendData[Date],"&gt;"&amp;G$11,SpendData[Date],"&lt;="&amp;H$11,SpendData[Category],$F23)</f>
        <v>0</v>
      </c>
      <c r="I23" s="148">
        <f>SUMIFS(SpendData[Debit],SpendData[Date],"&gt;"&amp;H$11,SpendData[Date],"&lt;="&amp;I$11,SpendData[Category],$F23)</f>
        <v>0</v>
      </c>
      <c r="J23" s="148">
        <f>SUMIFS(SpendData[Debit],SpendData[Date],"&gt;"&amp;I$11,SpendData[Date],"&lt;="&amp;J$11,SpendData[Category],$F23)</f>
        <v>0</v>
      </c>
      <c r="K23" s="148">
        <f>SUMIFS(SpendData[Debit],SpendData[Date],"&gt;"&amp;J$11,SpendData[Date],"&lt;="&amp;K$11,SpendData[Category],$F23)</f>
        <v>0</v>
      </c>
      <c r="L23" s="148">
        <f>SUMIFS(SpendData[Debit],SpendData[Date],"&gt;"&amp;K$11,SpendData[Date],"&lt;="&amp;L$11,SpendData[Category],$F23)</f>
        <v>0</v>
      </c>
      <c r="M23" s="148">
        <f>SUMIFS(SpendData[Debit],SpendData[Date],"&gt;"&amp;L$11,SpendData[Date],"&lt;="&amp;M$11,SpendData[Category],$F23)</f>
        <v>0</v>
      </c>
      <c r="N23" s="148">
        <f>SUMIFS(SpendData[Debit],SpendData[Date],"&gt;"&amp;M$11,SpendData[Date],"&lt;="&amp;N$11,SpendData[Category],$F23)</f>
        <v>0</v>
      </c>
      <c r="O23" s="148">
        <f>SUMIFS(SpendData[Debit],SpendData[Date],"&gt;"&amp;N$11,SpendData[Date],"&lt;="&amp;O$11,SpendData[Category],$F23)</f>
        <v>0</v>
      </c>
      <c r="P23" s="148">
        <f>SUMIFS(SpendData[Debit],SpendData[Date],"&gt;"&amp;O$11,SpendData[Date],"&lt;="&amp;P$11,SpendData[Category],$F23)</f>
        <v>0</v>
      </c>
      <c r="Q23" s="148">
        <f>SUMIFS(SpendData[Debit],SpendData[Date],"&gt;"&amp;P$11,SpendData[Date],"&lt;="&amp;Q$11,SpendData[Category],$F23)</f>
        <v>0</v>
      </c>
      <c r="R23" s="148">
        <f>SUMIFS(SpendData[Debit],SpendData[Date],"&gt;"&amp;Q$11,SpendData[Date],"&lt;="&amp;R$11,SpendData[Category],$F23)</f>
        <v>0</v>
      </c>
      <c r="S23" s="148">
        <f>SUMIFS(SpendData[Debit],SpendData[Date],"&gt;"&amp;R$11,SpendData[Date],"&lt;="&amp;S$11,SpendData[Category],$F23)</f>
        <v>0</v>
      </c>
      <c r="T23" s="148">
        <f>SUMIFS(SpendData[Debit],SpendData[Date],"&gt;"&amp;S$11,SpendData[Date],"&lt;="&amp;T$11,SpendData[Category],$F23)</f>
        <v>0</v>
      </c>
      <c r="U23" s="148">
        <f>SUMIFS(SpendData[Debit],SpendData[Date],"&gt;"&amp;T$11,SpendData[Date],"&lt;="&amp;U$11,SpendData[Category],$F23)</f>
        <v>0</v>
      </c>
      <c r="V23" s="148">
        <f>SUMIFS(SpendData[Debit],SpendData[Date],"&gt;"&amp;U$11,SpendData[Date],"&lt;="&amp;V$11,SpendData[Category],$F23)</f>
        <v>0</v>
      </c>
      <c r="W23" s="148">
        <f>SUMIFS(SpendData[Debit],SpendData[Date],"&gt;"&amp;V$11,SpendData[Date],"&lt;="&amp;W$11,SpendData[Category],$F23)</f>
        <v>0</v>
      </c>
      <c r="X23" s="148">
        <f>SUMIFS(SpendData[Debit],SpendData[Date],"&gt;"&amp;W$11,SpendData[Date],"&lt;="&amp;X$11,SpendData[Category],$F23)</f>
        <v>0</v>
      </c>
      <c r="Y23" s="148">
        <f>SUMIFS(SpendData[Debit],SpendData[Date],"&gt;"&amp;X$11,SpendData[Date],"&lt;="&amp;Y$11,SpendData[Category],$F23)</f>
        <v>0</v>
      </c>
      <c r="Z23" s="148">
        <f>SUMIFS(SpendData[Debit],SpendData[Date],"&gt;"&amp;Y$11,SpendData[Date],"&lt;="&amp;Z$11,SpendData[Category],$F23)</f>
        <v>0</v>
      </c>
      <c r="AA23" s="148">
        <f>SUMIFS(SpendData[Debit],SpendData[Date],"&gt;"&amp;Z$11,SpendData[Date],"&lt;="&amp;AA$11,SpendData[Category],$F23)</f>
        <v>0</v>
      </c>
      <c r="AB23" s="148">
        <f>SUMIFS(SpendData[Debit],SpendData[Date],"&gt;"&amp;AA$11,SpendData[Date],"&lt;="&amp;AB$11,SpendData[Category],$F23)</f>
        <v>0</v>
      </c>
      <c r="AC23" s="148">
        <f>SUMIFS(SpendData[Debit],SpendData[Date],"&gt;"&amp;AB$11,SpendData[Date],"&lt;="&amp;AC$11,SpendData[Category],$F23)</f>
        <v>0</v>
      </c>
      <c r="AD23" s="148">
        <f>SUMIFS(SpendData[Debit],SpendData[Date],"&gt;"&amp;AC$11,SpendData[Date],"&lt;="&amp;AD$11,SpendData[Category],$F23)</f>
        <v>0</v>
      </c>
      <c r="AE23" s="148">
        <f>SUMIFS(SpendData[Debit],SpendData[Date],"&gt;"&amp;AD$11,SpendData[Date],"&lt;="&amp;AE$11,SpendData[Category],$F23)</f>
        <v>0</v>
      </c>
      <c r="AF23" s="148">
        <f>SUMIFS(SpendData[Debit],SpendData[Date],"&gt;"&amp;AE$11,SpendData[Date],"&lt;="&amp;AF$11,SpendData[Category],$F23)</f>
        <v>0</v>
      </c>
      <c r="AG23" s="148">
        <f>SUMIFS(SpendData[Debit],SpendData[Date],"&gt;"&amp;AF$11,SpendData[Date],"&lt;="&amp;AG$11,SpendData[Category],$F23)</f>
        <v>0</v>
      </c>
      <c r="AH23" s="148">
        <f>SUMIFS(SpendData[Debit],SpendData[Date],"&gt;"&amp;AG$11,SpendData[Date],"&lt;="&amp;AH$11,SpendData[Category],$F23)</f>
        <v>0</v>
      </c>
      <c r="AI23" s="148">
        <f>SUMIFS(SpendData[Debit],SpendData[Date],"&gt;"&amp;AH$11,SpendData[Date],"&lt;="&amp;AI$11,SpendData[Category],$F23)</f>
        <v>0</v>
      </c>
      <c r="AJ23" s="148">
        <f>SUMIFS(SpendData[Debit],SpendData[Date],"&gt;"&amp;AI$11,SpendData[Date],"&lt;="&amp;AJ$11,SpendData[Category],$F23)</f>
        <v>0</v>
      </c>
      <c r="AK23" s="148">
        <f>SUMIFS(SpendData[Debit],SpendData[Date],"&gt;"&amp;AJ$11,SpendData[Date],"&lt;="&amp;AK$11,SpendData[Category],$F23)</f>
        <v>0</v>
      </c>
      <c r="AL23" s="148">
        <f>SUMIFS(SpendData[Debit],SpendData[Date],"&gt;"&amp;AK$11,SpendData[Date],"&lt;="&amp;AL$11,SpendData[Category],$F23)</f>
        <v>0</v>
      </c>
      <c r="AM23" s="148">
        <f>SUMIFS(SpendData[Debit],SpendData[Date],"&gt;"&amp;AL$11,SpendData[Date],"&lt;="&amp;AM$11,SpendData[Category],$F23)</f>
        <v>0</v>
      </c>
      <c r="AN23" s="148">
        <f>SUMIFS(SpendData[Debit],SpendData[Date],"&gt;"&amp;AM$11,SpendData[Date],"&lt;="&amp;AN$11,SpendData[Category],$F23)</f>
        <v>0</v>
      </c>
      <c r="AO23" s="148">
        <f>SUMIFS(SpendData[Debit],SpendData[Date],"&gt;"&amp;AN$11,SpendData[Date],"&lt;="&amp;AO$11,SpendData[Category],$F23)</f>
        <v>0</v>
      </c>
      <c r="AP23" s="148">
        <f>SUMIFS(SpendData[Debit],SpendData[Date],"&gt;"&amp;AO$11,SpendData[Date],"&lt;="&amp;AP$11,SpendData[Category],$F23)</f>
        <v>0</v>
      </c>
      <c r="AQ23" s="148">
        <f>SUMIFS(SpendData[Debit],SpendData[Date],"&gt;"&amp;AP$11,SpendData[Date],"&lt;="&amp;AQ$11,SpendData[Category],$F23)</f>
        <v>0</v>
      </c>
      <c r="AR23" s="148">
        <f>SUMIFS(SpendData[Debit],SpendData[Date],"&gt;"&amp;AQ$11,SpendData[Date],"&lt;="&amp;AR$11,SpendData[Category],$F23)</f>
        <v>0</v>
      </c>
      <c r="AS23" s="148">
        <f>SUMIFS(SpendData[Debit],SpendData[Date],"&gt;"&amp;AR$11,SpendData[Date],"&lt;="&amp;AS$11,SpendData[Category],$F23)</f>
        <v>0</v>
      </c>
      <c r="AT23" s="148">
        <f>SUMIFS(SpendData[Debit],SpendData[Date],"&gt;"&amp;AS$11,SpendData[Date],"&lt;="&amp;AT$11,SpendData[Category],$F23)</f>
        <v>0</v>
      </c>
      <c r="AU23" s="148">
        <f>SUMIFS(SpendData[Debit],SpendData[Date],"&gt;"&amp;AT$11,SpendData[Date],"&lt;="&amp;AU$11,SpendData[Category],$F23)</f>
        <v>0</v>
      </c>
      <c r="AV23" s="148">
        <f>SUMIFS(SpendData[Debit],SpendData[Date],"&gt;"&amp;AU$11,SpendData[Date],"&lt;="&amp;AV$11,SpendData[Category],$F23)</f>
        <v>0</v>
      </c>
      <c r="AW23" s="148">
        <f>SUMIFS(SpendData[Debit],SpendData[Date],"&gt;"&amp;AV$11,SpendData[Date],"&lt;="&amp;AW$11,SpendData[Category],$F23)</f>
        <v>0</v>
      </c>
      <c r="AX23" s="148">
        <f>SUMIFS(SpendData[Debit],SpendData[Date],"&gt;"&amp;AW$11,SpendData[Date],"&lt;="&amp;AX$11,SpendData[Category],$F23)</f>
        <v>0</v>
      </c>
      <c r="AY23" s="148">
        <f>SUMIFS(SpendData[Debit],SpendData[Date],"&gt;"&amp;AX$11,SpendData[Date],"&lt;="&amp;AY$11,SpendData[Category],$F23)</f>
        <v>0</v>
      </c>
      <c r="AZ23" s="148">
        <f>SUMIFS(SpendData[Debit],SpendData[Date],"&gt;"&amp;AY$11,SpendData[Date],"&lt;="&amp;AZ$11,SpendData[Category],$F23)</f>
        <v>0</v>
      </c>
      <c r="BA23" s="148">
        <f>SUMIFS(SpendData[Debit],SpendData[Date],"&gt;"&amp;AZ$11,SpendData[Date],"&lt;="&amp;BA$11,SpendData[Category],$F23)</f>
        <v>0</v>
      </c>
      <c r="BB23" s="148">
        <f>SUMIFS(SpendData[Debit],SpendData[Date],"&gt;"&amp;BA$11,SpendData[Date],"&lt;="&amp;BB$11,SpendData[Category],$F23)</f>
        <v>0</v>
      </c>
      <c r="BC23" s="148">
        <f>SUMIFS(SpendData[Debit],SpendData[Date],"&gt;"&amp;BB$11,SpendData[Date],"&lt;="&amp;BC$11,SpendData[Category],$F23)</f>
        <v>0</v>
      </c>
      <c r="BD23" s="148">
        <f>SUMIFS(SpendData[Debit],SpendData[Date],"&gt;"&amp;BC$11,SpendData[Date],"&lt;="&amp;BD$11,SpendData[Category],$F23)</f>
        <v>0</v>
      </c>
      <c r="BE23" s="148">
        <f>SUMIFS(SpendData[Debit],SpendData[Date],"&gt;"&amp;BD$11,SpendData[Date],"&lt;="&amp;BE$11,SpendData[Category],$F23)</f>
        <v>0</v>
      </c>
      <c r="BF23" s="148">
        <f>SUMIFS(SpendData[Debit],SpendData[Date],"&gt;"&amp;BE$11,SpendData[Date],"&lt;="&amp;BF$11,SpendData[Category],$F23)</f>
        <v>0</v>
      </c>
      <c r="BG23" s="148">
        <f>SUMIFS(SpendData[Debit],SpendData[Date],"&gt;"&amp;BF$11,SpendData[Date],"&lt;="&amp;BG$11,SpendData[Category],$F23)</f>
        <v>0</v>
      </c>
      <c r="BH23" s="148">
        <f>SUMIFS(SpendData[Debit],SpendData[Date],"&gt;"&amp;BG$11,SpendData[Date],"&lt;="&amp;BH$11,SpendData[Category],$F23)</f>
        <v>0</v>
      </c>
      <c r="BI23" s="148">
        <f>SUMIFS(SpendData[Debit],SpendData[Date],"&gt;"&amp;BH$11,SpendData[Date],"&lt;="&amp;BI$11,SpendData[Category],$F23)</f>
        <v>0</v>
      </c>
      <c r="BJ23" s="148">
        <f>SUMIFS(SpendData[Debit],SpendData[Date],"&gt;"&amp;BI$11,SpendData[Date],"&lt;="&amp;BJ$11,SpendData[Category],$F23)</f>
        <v>0</v>
      </c>
      <c r="BK23" s="148">
        <f>SUMIFS(SpendData[Debit],SpendData[Date],"&gt;"&amp;BJ$11,SpendData[Date],"&lt;="&amp;BK$11,SpendData[Category],$F23)</f>
        <v>0</v>
      </c>
      <c r="BL23" s="148">
        <f>SUMIFS(SpendData[Debit],SpendData[Date],"&gt;"&amp;BK$11,SpendData[Date],"&lt;="&amp;BL$11,SpendData[Category],$F23)</f>
        <v>0</v>
      </c>
      <c r="BM23" s="148">
        <f>SUMIFS(SpendData[Debit],SpendData[Date],"&gt;"&amp;BL$11,SpendData[Date],"&lt;="&amp;BM$11,SpendData[Category],$F23)</f>
        <v>0</v>
      </c>
      <c r="BN23" s="148">
        <f>SUMIFS(SpendData[Debit],SpendData[Date],"&gt;"&amp;BM$11,SpendData[Date],"&lt;="&amp;BN$11,SpendData[Category],$F23)</f>
        <v>0</v>
      </c>
      <c r="BO23" s="148">
        <f>SUMIFS(SpendData[Debit],SpendData[Date],"&gt;"&amp;BN$11,SpendData[Date],"&lt;="&amp;BO$11,SpendData[Category],$F23)</f>
        <v>0</v>
      </c>
      <c r="BP23" s="148">
        <f>SUMIFS(SpendData[Debit],SpendData[Date],"&gt;"&amp;BO$11,SpendData[Date],"&lt;="&amp;BP$11,SpendData[Category],$F23)</f>
        <v>0</v>
      </c>
      <c r="BQ23" s="148">
        <f>SUMIFS(SpendData[Debit],SpendData[Date],"&gt;"&amp;BP$11,SpendData[Date],"&lt;="&amp;BQ$11,SpendData[Category],$F23)</f>
        <v>0</v>
      </c>
      <c r="BR23" s="148">
        <f>SUMIFS(SpendData[Debit],SpendData[Date],"&gt;"&amp;BQ$11,SpendData[Date],"&lt;="&amp;BR$11,SpendData[Category],$F23)</f>
        <v>0</v>
      </c>
      <c r="BS23" s="148">
        <f>SUMIFS(SpendData[Debit],SpendData[Date],"&gt;"&amp;BR$11,SpendData[Date],"&lt;="&amp;BS$11,SpendData[Category],$F23)</f>
        <v>0</v>
      </c>
      <c r="BT23" s="148">
        <f>SUMIFS(SpendData[Debit],SpendData[Date],"&gt;"&amp;BS$11,SpendData[Date],"&lt;="&amp;BT$11,SpendData[Category],$F23)</f>
        <v>0</v>
      </c>
      <c r="BU23" s="148">
        <f>SUMIFS(SpendData[Debit],SpendData[Date],"&gt;"&amp;BT$11,SpendData[Date],"&lt;="&amp;BU$11,SpendData[Category],$F23)</f>
        <v>0</v>
      </c>
      <c r="BV23" s="148">
        <f>SUMIFS(SpendData[Debit],SpendData[Date],"&gt;"&amp;BU$11,SpendData[Date],"&lt;="&amp;BV$11,SpendData[Category],$F23)</f>
        <v>0</v>
      </c>
      <c r="BW23" s="148">
        <f>SUMIFS(SpendData[Debit],SpendData[Date],"&gt;"&amp;BV$11,SpendData[Date],"&lt;="&amp;BW$11,SpendData[Category],$F23)</f>
        <v>0</v>
      </c>
      <c r="BX23" s="148">
        <f>SUMIFS(SpendData[Debit],SpendData[Date],"&gt;"&amp;BW$11,SpendData[Date],"&lt;="&amp;BX$11,SpendData[Category],$F23)</f>
        <v>0</v>
      </c>
      <c r="BY23" s="148">
        <f>SUMIFS(SpendData[Debit],SpendData[Date],"&gt;"&amp;BX$11,SpendData[Date],"&lt;="&amp;BY$11,SpendData[Category],$F23)</f>
        <v>0</v>
      </c>
      <c r="BZ23" s="148">
        <f>SUMIFS(SpendData[Debit],SpendData[Date],"&gt;"&amp;BY$11,SpendData[Date],"&lt;="&amp;BZ$11,SpendData[Category],$F23)</f>
        <v>0</v>
      </c>
      <c r="CA23" s="148">
        <f>SUMIFS(SpendData[Debit],SpendData[Date],"&gt;"&amp;BZ$11,SpendData[Date],"&lt;="&amp;CA$11,SpendData[Category],$F23)</f>
        <v>0</v>
      </c>
      <c r="CB23" s="148">
        <f>SUMIFS(SpendData[Debit],SpendData[Date],"&gt;"&amp;CA$11,SpendData[Date],"&lt;="&amp;CB$11,SpendData[Category],$F23)</f>
        <v>0</v>
      </c>
      <c r="CC23" s="148">
        <f>SUMIFS(SpendData[Debit],SpendData[Date],"&gt;"&amp;CB$11,SpendData[Date],"&lt;="&amp;CC$11,SpendData[Category],$F23)</f>
        <v>0</v>
      </c>
      <c r="CD23" s="148">
        <f>SUMIFS(SpendData[Debit],SpendData[Date],"&gt;"&amp;CC$11,SpendData[Date],"&lt;="&amp;CD$11,SpendData[Category],$F23)</f>
        <v>0</v>
      </c>
      <c r="CE23" s="148">
        <f>SUMIFS(SpendData[Debit],SpendData[Date],"&gt;"&amp;CD$11,SpendData[Date],"&lt;="&amp;CE$11,SpendData[Category],$F23)</f>
        <v>0</v>
      </c>
      <c r="CF23" s="148">
        <f>SUMIFS(SpendData[Debit],SpendData[Date],"&gt;"&amp;CE$11,SpendData[Date],"&lt;="&amp;CF$11,SpendData[Category],$F23)</f>
        <v>0</v>
      </c>
      <c r="CG23" s="148">
        <f>SUMIFS(SpendData[Debit],SpendData[Date],"&gt;"&amp;CF$11,SpendData[Date],"&lt;="&amp;CG$11,SpendData[Category],$F23)</f>
        <v>0</v>
      </c>
      <c r="CH23" s="148">
        <f>SUMIFS(SpendData[Debit],SpendData[Date],"&gt;"&amp;CG$11,SpendData[Date],"&lt;="&amp;CH$11,SpendData[Category],$F23)</f>
        <v>0</v>
      </c>
      <c r="CI23" s="148">
        <f>SUMIFS(SpendData[Debit],SpendData[Date],"&gt;"&amp;CH$11,SpendData[Date],"&lt;="&amp;CI$11,SpendData[Category],$F23)</f>
        <v>0</v>
      </c>
      <c r="CJ23" s="148">
        <f>SUMIFS(SpendData[Debit],SpendData[Date],"&gt;"&amp;CI$11,SpendData[Date],"&lt;="&amp;CJ$11,SpendData[Category],$F23)</f>
        <v>0</v>
      </c>
      <c r="CK23" s="148">
        <f>SUMIFS(SpendData[Debit],SpendData[Date],"&gt;"&amp;CJ$11,SpendData[Date],"&lt;="&amp;CK$11,SpendData[Category],$F23)</f>
        <v>0</v>
      </c>
      <c r="CL23" s="148">
        <f>SUMIFS(SpendData[Debit],SpendData[Date],"&gt;"&amp;CK$11,SpendData[Date],"&lt;="&amp;CL$11,SpendData[Category],$F23)</f>
        <v>0</v>
      </c>
      <c r="CM23" s="148">
        <f>SUMIFS(SpendData[Debit],SpendData[Date],"&gt;"&amp;CL$11,SpendData[Date],"&lt;="&amp;CM$11,SpendData[Category],$F23)</f>
        <v>0</v>
      </c>
      <c r="CN23" s="148">
        <f>SUMIFS(SpendData[Debit],SpendData[Date],"&gt;"&amp;CM$11,SpendData[Date],"&lt;="&amp;CN$11,SpendData[Category],$F23)</f>
        <v>0</v>
      </c>
      <c r="CO23" s="148">
        <f>SUMIFS(SpendData[Debit],SpendData[Date],"&gt;"&amp;CN$11,SpendData[Date],"&lt;="&amp;CO$11,SpendData[Category],$F23)</f>
        <v>0</v>
      </c>
      <c r="CP23" s="148">
        <f>SUMIFS(SpendData[Debit],SpendData[Date],"&gt;"&amp;CO$11,SpendData[Date],"&lt;="&amp;CP$11,SpendData[Category],$F23)</f>
        <v>0</v>
      </c>
      <c r="CQ23" s="148">
        <f>SUMIFS(SpendData[Debit],SpendData[Date],"&gt;"&amp;CP$11,SpendData[Date],"&lt;="&amp;CQ$11,SpendData[Category],$F23)</f>
        <v>0</v>
      </c>
      <c r="CR23" s="148">
        <f>SUMIFS(SpendData[Debit],SpendData[Date],"&gt;"&amp;CQ$11,SpendData[Date],"&lt;="&amp;CR$11,SpendData[Category],$F23)</f>
        <v>0</v>
      </c>
      <c r="CS23" s="148">
        <f>SUMIFS(SpendData[Debit],SpendData[Date],"&gt;"&amp;CR$11,SpendData[Date],"&lt;="&amp;CS$11,SpendData[Category],$F23)</f>
        <v>0</v>
      </c>
      <c r="CT23" s="148">
        <f>SUMIFS(SpendData[Debit],SpendData[Date],"&gt;"&amp;CS$11,SpendData[Date],"&lt;="&amp;CT$11,SpendData[Category],$F23)</f>
        <v>0</v>
      </c>
      <c r="CU23" s="148">
        <f>SUMIFS(SpendData[Debit],SpendData[Date],"&gt;"&amp;CT$11,SpendData[Date],"&lt;="&amp;CU$11,SpendData[Category],$F23)</f>
        <v>0</v>
      </c>
      <c r="CV23" s="148">
        <f>SUMIFS(SpendData[Debit],SpendData[Date],"&gt;"&amp;CU$11,SpendData[Date],"&lt;="&amp;CV$11,SpendData[Category],$F23)</f>
        <v>0</v>
      </c>
      <c r="CW23" s="148">
        <f>SUMIFS(SpendData[Debit],SpendData[Date],"&gt;"&amp;CV$11,SpendData[Date],"&lt;="&amp;CW$11,SpendData[Category],$F23)</f>
        <v>0</v>
      </c>
      <c r="CX23" s="148">
        <f>SUMIFS(SpendData[Debit],SpendData[Date],"&gt;"&amp;CW$11,SpendData[Date],"&lt;="&amp;CX$11,SpendData[Category],$F23)</f>
        <v>0</v>
      </c>
      <c r="CY23" s="148">
        <f>SUMIFS(SpendData[Debit],SpendData[Date],"&gt;"&amp;CX$11,SpendData[Date],"&lt;="&amp;CY$11,SpendData[Category],$F23)</f>
        <v>0</v>
      </c>
      <c r="CZ23" s="148">
        <f>SUMIFS(SpendData[Debit],SpendData[Date],"&gt;"&amp;CY$11,SpendData[Date],"&lt;="&amp;CZ$11,SpendData[Category],$F23)</f>
        <v>0</v>
      </c>
      <c r="DA23" s="148">
        <f>SUMIFS(SpendData[Debit],SpendData[Date],"&gt;"&amp;CZ$11,SpendData[Date],"&lt;="&amp;DA$11,SpendData[Category],$F23)</f>
        <v>0</v>
      </c>
      <c r="DB23" s="148">
        <f>SUMIFS(SpendData[Debit],SpendData[Date],"&gt;"&amp;DA$11,SpendData[Date],"&lt;="&amp;DB$11,SpendData[Category],$F23)</f>
        <v>0</v>
      </c>
      <c r="DC23" s="148">
        <f>SUMIFS(SpendData[Debit],SpendData[Date],"&gt;"&amp;DB$11,SpendData[Date],"&lt;="&amp;DC$11,SpendData[Category],$F23)</f>
        <v>0</v>
      </c>
      <c r="DD23" s="148">
        <f>SUMIFS(SpendData[Debit],SpendData[Date],"&gt;"&amp;DC$11,SpendData[Date],"&lt;="&amp;DD$11,SpendData[Category],$F23)</f>
        <v>0</v>
      </c>
      <c r="DE23" s="148">
        <f>SUMIFS(SpendData[Debit],SpendData[Date],"&gt;"&amp;DD$11,SpendData[Date],"&lt;="&amp;DE$11,SpendData[Category],$F23)</f>
        <v>0</v>
      </c>
      <c r="DF23" s="148">
        <f>SUMIFS(SpendData[Debit],SpendData[Date],"&gt;"&amp;DE$11,SpendData[Date],"&lt;="&amp;DF$11,SpendData[Category],$F23)</f>
        <v>0</v>
      </c>
      <c r="DG23" s="148">
        <f>SUMIFS(SpendData[Debit],SpendData[Date],"&gt;"&amp;DF$11,SpendData[Date],"&lt;="&amp;DG$11,SpendData[Category],$F23)</f>
        <v>0</v>
      </c>
      <c r="DH23" s="148">
        <f>SUMIFS(SpendData[Debit],SpendData[Date],"&gt;"&amp;DG$11,SpendData[Date],"&lt;="&amp;DH$11,SpendData[Category],$F23)</f>
        <v>0</v>
      </c>
      <c r="DI23" s="148">
        <f>SUMIFS(SpendData[Debit],SpendData[Date],"&gt;"&amp;DH$11,SpendData[Date],"&lt;="&amp;DI$11,SpendData[Category],$F23)</f>
        <v>0</v>
      </c>
      <c r="DJ23" s="148">
        <f>SUMIFS(SpendData[Debit],SpendData[Date],"&gt;"&amp;DI$11,SpendData[Date],"&lt;="&amp;DJ$11,SpendData[Category],$F23)</f>
        <v>0</v>
      </c>
      <c r="DK23" s="148">
        <f>SUMIFS(SpendData[Debit],SpendData[Date],"&gt;"&amp;DJ$11,SpendData[Date],"&lt;="&amp;DK$11,SpendData[Category],$F23)</f>
        <v>0</v>
      </c>
      <c r="DL23" s="148">
        <f>SUMIFS(SpendData[Debit],SpendData[Date],"&gt;"&amp;DK$11,SpendData[Date],"&lt;="&amp;DL$11,SpendData[Category],$F23)</f>
        <v>0</v>
      </c>
      <c r="DM23" s="148">
        <f>SUMIFS(SpendData[Debit],SpendData[Date],"&gt;"&amp;DL$11,SpendData[Date],"&lt;="&amp;DM$11,SpendData[Category],$F23)</f>
        <v>0</v>
      </c>
      <c r="DN23" s="148">
        <f>SUMIFS(SpendData[Debit],SpendData[Date],"&gt;"&amp;DM$11,SpendData[Date],"&lt;="&amp;DN$11,SpendData[Category],$F23)</f>
        <v>0</v>
      </c>
      <c r="DO23" s="148">
        <f>SUMIFS(SpendData[Debit],SpendData[Date],"&gt;"&amp;DN$11,SpendData[Date],"&lt;="&amp;DO$11,SpendData[Category],$F23)</f>
        <v>0</v>
      </c>
      <c r="DP23" s="148">
        <f>SUMIFS(SpendData[Debit],SpendData[Date],"&gt;"&amp;DO$11,SpendData[Date],"&lt;="&amp;DP$11,SpendData[Category],$F23)</f>
        <v>0</v>
      </c>
      <c r="DQ23" s="148">
        <f>SUMIFS(SpendData[Debit],SpendData[Date],"&gt;"&amp;DP$11,SpendData[Date],"&lt;="&amp;DQ$11,SpendData[Category],$F23)</f>
        <v>0</v>
      </c>
      <c r="DR23" s="148">
        <f>SUMIFS(SpendData[Debit],SpendData[Date],"&gt;"&amp;DQ$11,SpendData[Date],"&lt;="&amp;DR$11,SpendData[Category],$F23)</f>
        <v>0</v>
      </c>
      <c r="DS23" s="148">
        <f>SUMIFS(SpendData[Debit],SpendData[Date],"&gt;"&amp;DR$11,SpendData[Date],"&lt;="&amp;DS$11,SpendData[Category],$F23)</f>
        <v>0</v>
      </c>
      <c r="DT23" s="148">
        <f>SUMIFS(SpendData[Debit],SpendData[Date],"&gt;"&amp;DS$11,SpendData[Date],"&lt;="&amp;DT$11,SpendData[Category],$F23)</f>
        <v>0</v>
      </c>
      <c r="DU23" s="148">
        <f>SUMIFS(SpendData[Debit],SpendData[Date],"&gt;"&amp;DT$11,SpendData[Date],"&lt;="&amp;DU$11,SpendData[Category],$F23)</f>
        <v>0</v>
      </c>
      <c r="DV23" s="148">
        <f>SUMIFS(SpendData[Debit],SpendData[Date],"&gt;"&amp;DU$11,SpendData[Date],"&lt;="&amp;DV$11,SpendData[Category],$F23)</f>
        <v>0</v>
      </c>
      <c r="DW23" s="148">
        <f>SUMIFS(SpendData[Debit],SpendData[Date],"&gt;"&amp;DV$11,SpendData[Date],"&lt;="&amp;DW$11,SpendData[Category],$F23)</f>
        <v>0</v>
      </c>
      <c r="DX23" s="148">
        <f>SUMIFS(SpendData[Debit],SpendData[Date],"&gt;"&amp;DW$11,SpendData[Date],"&lt;="&amp;DX$11,SpendData[Category],$F23)</f>
        <v>0</v>
      </c>
      <c r="DY23" s="148">
        <f>SUMIFS(SpendData[Debit],SpendData[Date],"&gt;"&amp;DX$11,SpendData[Date],"&lt;="&amp;DY$11,SpendData[Category],$F23)</f>
        <v>0</v>
      </c>
      <c r="DZ23" s="148">
        <f>SUMIFS(SpendData[Debit],SpendData[Date],"&gt;"&amp;DY$11,SpendData[Date],"&lt;="&amp;DZ$11,SpendData[Category],$F23)</f>
        <v>0</v>
      </c>
      <c r="EA23" s="148">
        <f>SUMIFS(SpendData[Debit],SpendData[Date],"&gt;"&amp;DZ$11,SpendData[Date],"&lt;="&amp;EA$11,SpendData[Category],$F23)</f>
        <v>0</v>
      </c>
      <c r="EB23" s="148">
        <f>SUMIFS(SpendData[Debit],SpendData[Date],"&gt;"&amp;EA$11,SpendData[Date],"&lt;="&amp;EB$11,SpendData[Category],$F23)</f>
        <v>0</v>
      </c>
      <c r="EC23" s="148">
        <f>SUMIFS(SpendData[Debit],SpendData[Date],"&gt;"&amp;EB$11,SpendData[Date],"&lt;="&amp;EC$11,SpendData[Category],$F23)</f>
        <v>0</v>
      </c>
      <c r="ED23" s="148">
        <f>SUMIFS(SpendData[Debit],SpendData[Date],"&gt;"&amp;EC$11,SpendData[Date],"&lt;="&amp;ED$11,SpendData[Category],$F23)</f>
        <v>0</v>
      </c>
      <c r="EE23" s="148">
        <f>SUMIFS(SpendData[Debit],SpendData[Date],"&gt;"&amp;ED$11,SpendData[Date],"&lt;="&amp;EE$11,SpendData[Category],$F23)</f>
        <v>0</v>
      </c>
      <c r="EF23" s="148">
        <f>SUMIFS(SpendData[Debit],SpendData[Date],"&gt;"&amp;EE$11,SpendData[Date],"&lt;="&amp;EF$11,SpendData[Category],$F23)</f>
        <v>0</v>
      </c>
      <c r="EG23" s="148">
        <f>SUMIFS(SpendData[Debit],SpendData[Date],"&gt;"&amp;EF$11,SpendData[Date],"&lt;="&amp;EG$11,SpendData[Category],$F23)</f>
        <v>0</v>
      </c>
      <c r="EH23" s="148">
        <f>SUMIFS(SpendData[Debit],SpendData[Date],"&gt;"&amp;EG$11,SpendData[Date],"&lt;="&amp;EH$11,SpendData[Category],$F23)</f>
        <v>0</v>
      </c>
      <c r="EI23" s="148">
        <f>SUMIFS(SpendData[Debit],SpendData[Date],"&gt;"&amp;EH$11,SpendData[Date],"&lt;="&amp;EI$11,SpendData[Category],$F23)</f>
        <v>0</v>
      </c>
      <c r="EJ23" s="148">
        <f>SUMIFS(SpendData[Debit],SpendData[Date],"&gt;"&amp;EI$11,SpendData[Date],"&lt;="&amp;EJ$11,SpendData[Category],$F23)</f>
        <v>0</v>
      </c>
      <c r="EK23" s="148">
        <f>SUMIFS(SpendData[Debit],SpendData[Date],"&gt;"&amp;EJ$11,SpendData[Date],"&lt;="&amp;EK$11,SpendData[Category],$F23)</f>
        <v>0</v>
      </c>
      <c r="EL23" s="148">
        <f>SUMIFS(SpendData[Debit],SpendData[Date],"&gt;"&amp;EK$11,SpendData[Date],"&lt;="&amp;EL$11,SpendData[Category],$F23)</f>
        <v>0</v>
      </c>
      <c r="EM23" s="148">
        <f>SUMIFS(SpendData[Debit],SpendData[Date],"&gt;"&amp;EL$11,SpendData[Date],"&lt;="&amp;EM$11,SpendData[Category],$F23)</f>
        <v>0</v>
      </c>
      <c r="EN23" s="148">
        <f>SUMIFS(SpendData[Debit],SpendData[Date],"&gt;"&amp;EM$11,SpendData[Date],"&lt;="&amp;EN$11,SpendData[Category],$F23)</f>
        <v>0</v>
      </c>
      <c r="EO23" s="148">
        <f>SUMIFS(SpendData[Debit],SpendData[Date],"&gt;"&amp;EN$11,SpendData[Date],"&lt;="&amp;EO$11,SpendData[Category],$F23)</f>
        <v>0</v>
      </c>
      <c r="EP23" s="148">
        <f>SUMIFS(SpendData[Debit],SpendData[Date],"&gt;"&amp;EO$11,SpendData[Date],"&lt;="&amp;EP$11,SpendData[Category],$F23)</f>
        <v>0</v>
      </c>
      <c r="EQ23" s="148">
        <f>SUMIFS(SpendData[Debit],SpendData[Date],"&gt;"&amp;EP$11,SpendData[Date],"&lt;="&amp;EQ$11,SpendData[Category],$F23)</f>
        <v>0</v>
      </c>
      <c r="ER23" s="148">
        <f>SUMIFS(SpendData[Debit],SpendData[Date],"&gt;"&amp;EQ$11,SpendData[Date],"&lt;="&amp;ER$11,SpendData[Category],$F23)</f>
        <v>0</v>
      </c>
      <c r="ES23" s="148">
        <f>SUMIFS(SpendData[Debit],SpendData[Date],"&gt;"&amp;ER$11,SpendData[Date],"&lt;="&amp;ES$11,SpendData[Category],$F23)</f>
        <v>0</v>
      </c>
      <c r="ET23" s="148">
        <f>SUMIFS(SpendData[Debit],SpendData[Date],"&gt;"&amp;ES$11,SpendData[Date],"&lt;="&amp;ET$11,SpendData[Category],$F23)</f>
        <v>0</v>
      </c>
      <c r="EU23" s="148">
        <f>SUMIFS(SpendData[Debit],SpendData[Date],"&gt;"&amp;ET$11,SpendData[Date],"&lt;="&amp;EU$11,SpendData[Category],$F23)</f>
        <v>0</v>
      </c>
      <c r="EV23" s="148">
        <f>SUMIFS(SpendData[Debit],SpendData[Date],"&gt;"&amp;EU$11,SpendData[Date],"&lt;="&amp;EV$11,SpendData[Category],$F23)</f>
        <v>0</v>
      </c>
      <c r="EW23" s="148">
        <f>SUMIFS(SpendData[Debit],SpendData[Date],"&gt;"&amp;EV$11,SpendData[Date],"&lt;="&amp;EW$11,SpendData[Category],$F23)</f>
        <v>0</v>
      </c>
      <c r="EX23" s="148">
        <f>SUMIFS(SpendData[Debit],SpendData[Date],"&gt;"&amp;EW$11,SpendData[Date],"&lt;="&amp;EX$11,SpendData[Category],$F23)</f>
        <v>0</v>
      </c>
      <c r="EY23" s="148">
        <f>SUMIFS(SpendData[Debit],SpendData[Date],"&gt;"&amp;EX$11,SpendData[Date],"&lt;="&amp;EY$11,SpendData[Category],$F23)</f>
        <v>0</v>
      </c>
      <c r="EZ23" s="148">
        <f>SUMIFS(SpendData[Debit],SpendData[Date],"&gt;"&amp;EY$11,SpendData[Date],"&lt;="&amp;EZ$11,SpendData[Category],$F23)</f>
        <v>0</v>
      </c>
      <c r="FA23" s="148">
        <f>SUMIFS(SpendData[Debit],SpendData[Date],"&gt;"&amp;EZ$11,SpendData[Date],"&lt;="&amp;FA$11,SpendData[Category],$F23)</f>
        <v>0</v>
      </c>
      <c r="FB23" s="148">
        <f>SUMIFS(SpendData[Debit],SpendData[Date],"&gt;"&amp;FA$11,SpendData[Date],"&lt;="&amp;FB$11,SpendData[Category],$F23)</f>
        <v>0</v>
      </c>
      <c r="FC23" s="148">
        <f>SUMIFS(SpendData[Debit],SpendData[Date],"&gt;"&amp;FB$11,SpendData[Date],"&lt;="&amp;FC$11,SpendData[Category],$F23)</f>
        <v>0</v>
      </c>
      <c r="FD23" s="148">
        <f>SUMIFS(SpendData[Debit],SpendData[Date],"&gt;"&amp;FC$11,SpendData[Date],"&lt;="&amp;FD$11,SpendData[Category],$F23)</f>
        <v>0</v>
      </c>
      <c r="FE23" s="148">
        <f>SUMIFS(SpendData[Debit],SpendData[Date],"&gt;"&amp;FD$11,SpendData[Date],"&lt;="&amp;FE$11,SpendData[Category],$F23)</f>
        <v>0</v>
      </c>
      <c r="FF23" s="148">
        <f>SUMIFS(SpendData[Debit],SpendData[Date],"&gt;"&amp;FE$11,SpendData[Date],"&lt;="&amp;FF$11,SpendData[Category],$F23)</f>
        <v>0</v>
      </c>
      <c r="FG23" s="148">
        <f>SUMIFS(SpendData[Debit],SpendData[Date],"&gt;"&amp;FF$11,SpendData[Date],"&lt;="&amp;FG$11,SpendData[Category],$F23)</f>
        <v>0</v>
      </c>
      <c r="FH23" s="148">
        <f>SUMIFS(SpendData[Debit],SpendData[Date],"&gt;"&amp;FG$11,SpendData[Date],"&lt;="&amp;FH$11,SpendData[Category],$F23)</f>
        <v>0</v>
      </c>
      <c r="FI23" s="148">
        <f>SUMIFS(SpendData[Debit],SpendData[Date],"&gt;"&amp;FH$11,SpendData[Date],"&lt;="&amp;FI$11,SpendData[Category],$F23)</f>
        <v>0</v>
      </c>
      <c r="FJ23" s="148">
        <f>SUMIFS(SpendData[Debit],SpendData[Date],"&gt;"&amp;FI$11,SpendData[Date],"&lt;="&amp;FJ$11,SpendData[Category],$F23)</f>
        <v>0</v>
      </c>
      <c r="FK23" s="148">
        <f>SUMIFS(SpendData[Debit],SpendData[Date],"&gt;"&amp;FJ$11,SpendData[Date],"&lt;="&amp;FK$11,SpendData[Category],$F23)</f>
        <v>0</v>
      </c>
      <c r="FL23" s="148">
        <f>SUMIFS(SpendData[Debit],SpendData[Date],"&gt;"&amp;FK$11,SpendData[Date],"&lt;="&amp;FL$11,SpendData[Category],$F23)</f>
        <v>0</v>
      </c>
      <c r="FM23" s="148">
        <f>SUMIFS(SpendData[Debit],SpendData[Date],"&gt;"&amp;FL$11,SpendData[Date],"&lt;="&amp;FM$11,SpendData[Category],$F23)</f>
        <v>0</v>
      </c>
      <c r="FN23" s="148">
        <f>SUMIFS(SpendData[Debit],SpendData[Date],"&gt;"&amp;FM$11,SpendData[Date],"&lt;="&amp;FN$11,SpendData[Category],$F23)</f>
        <v>0</v>
      </c>
      <c r="FO23" s="148">
        <f>SUMIFS(SpendData[Debit],SpendData[Date],"&gt;"&amp;FN$11,SpendData[Date],"&lt;="&amp;FO$11,SpendData[Category],$F23)</f>
        <v>0</v>
      </c>
      <c r="FP23" s="148">
        <f>SUMIFS(SpendData[Debit],SpendData[Date],"&gt;"&amp;FO$11,SpendData[Date],"&lt;="&amp;FP$11,SpendData[Category],$F23)</f>
        <v>0</v>
      </c>
      <c r="FQ23" s="148">
        <f>SUMIFS(SpendData[Debit],SpendData[Date],"&gt;"&amp;FP$11,SpendData[Date],"&lt;="&amp;FQ$11,SpendData[Category],$F23)</f>
        <v>0</v>
      </c>
      <c r="FR23" s="148">
        <f>SUMIFS(SpendData[Debit],SpendData[Date],"&gt;"&amp;FQ$11,SpendData[Date],"&lt;="&amp;FR$11,SpendData[Category],$F23)</f>
        <v>0</v>
      </c>
      <c r="FS23" s="148">
        <f>SUMIFS(SpendData[Debit],SpendData[Date],"&gt;"&amp;FR$11,SpendData[Date],"&lt;="&amp;FS$11,SpendData[Category],$F23)</f>
        <v>0</v>
      </c>
      <c r="FT23" s="148">
        <f>SUMIFS(SpendData[Debit],SpendData[Date],"&gt;"&amp;FS$11,SpendData[Date],"&lt;="&amp;FT$11,SpendData[Category],$F23)</f>
        <v>0</v>
      </c>
      <c r="FU23" s="148">
        <f>SUMIFS(SpendData[Debit],SpendData[Date],"&gt;"&amp;FT$11,SpendData[Date],"&lt;="&amp;FU$11,SpendData[Category],$F23)</f>
        <v>0</v>
      </c>
      <c r="FV23" s="148">
        <f>SUMIFS(SpendData[Debit],SpendData[Date],"&gt;"&amp;FU$11,SpendData[Date],"&lt;="&amp;FV$11,SpendData[Category],$F23)</f>
        <v>0</v>
      </c>
      <c r="FW23" s="148">
        <f>SUMIFS(SpendData[Debit],SpendData[Date],"&gt;"&amp;FV$11,SpendData[Date],"&lt;="&amp;FW$11,SpendData[Category],$F23)</f>
        <v>0</v>
      </c>
      <c r="FX23" s="148">
        <f>SUMIFS(SpendData[Debit],SpendData[Date],"&gt;"&amp;FW$11,SpendData[Date],"&lt;="&amp;FX$11,SpendData[Category],$F23)</f>
        <v>0</v>
      </c>
      <c r="FY23" s="148">
        <f>SUMIFS(SpendData[Debit],SpendData[Date],"&gt;"&amp;FX$11,SpendData[Date],"&lt;="&amp;FY$11,SpendData[Category],$F23)</f>
        <v>0</v>
      </c>
      <c r="FZ23" s="148">
        <f>SUMIFS(SpendData[Debit],SpendData[Date],"&gt;"&amp;FY$11,SpendData[Date],"&lt;="&amp;FZ$11,SpendData[Category],$F23)</f>
        <v>0</v>
      </c>
      <c r="GA23" s="148">
        <f>SUMIFS(SpendData[Debit],SpendData[Date],"&gt;"&amp;FZ$11,SpendData[Date],"&lt;="&amp;GA$11,SpendData[Category],$F23)</f>
        <v>0</v>
      </c>
      <c r="GB23" s="148">
        <f>SUMIFS(SpendData[Debit],SpendData[Date],"&gt;"&amp;GA$11,SpendData[Date],"&lt;="&amp;GB$11,SpendData[Category],$F23)</f>
        <v>0</v>
      </c>
      <c r="GC23" s="148">
        <f>SUMIFS(SpendData[Debit],SpendData[Date],"&gt;"&amp;GB$11,SpendData[Date],"&lt;="&amp;GC$11,SpendData[Category],$F23)</f>
        <v>0</v>
      </c>
      <c r="GD23" s="148">
        <f>SUMIFS(SpendData[Debit],SpendData[Date],"&gt;"&amp;GC$11,SpendData[Date],"&lt;="&amp;GD$11,SpendData[Category],$F23)</f>
        <v>0</v>
      </c>
      <c r="GE23" s="148">
        <f>SUMIFS(SpendData[Debit],SpendData[Date],"&gt;"&amp;GD$11,SpendData[Date],"&lt;="&amp;GE$11,SpendData[Category],$F23)</f>
        <v>0</v>
      </c>
      <c r="GH23" s="35">
        <v>44865</v>
      </c>
      <c r="GI23" s="408">
        <v>0</v>
      </c>
      <c r="GJ23" s="408">
        <v>85</v>
      </c>
      <c r="GK23" s="408">
        <v>3772.3086750631574</v>
      </c>
    </row>
    <row r="24" spans="1:193" x14ac:dyDescent="0.3">
      <c r="F24">
        <f t="shared" si="367"/>
        <v>0</v>
      </c>
      <c r="H24" s="148">
        <f>SUMIFS(SpendData[Debit],SpendData[Date],"&gt;"&amp;G$11,SpendData[Date],"&lt;="&amp;H$11,SpendData[Category],$F24)</f>
        <v>0</v>
      </c>
      <c r="I24" s="148">
        <f>SUMIFS(SpendData[Debit],SpendData[Date],"&gt;"&amp;H$11,SpendData[Date],"&lt;="&amp;I$11,SpendData[Category],$F24)</f>
        <v>0</v>
      </c>
      <c r="J24" s="148">
        <f>SUMIFS(SpendData[Debit],SpendData[Date],"&gt;"&amp;I$11,SpendData[Date],"&lt;="&amp;J$11,SpendData[Category],$F24)</f>
        <v>0</v>
      </c>
      <c r="K24" s="148">
        <f>SUMIFS(SpendData[Debit],SpendData[Date],"&gt;"&amp;J$11,SpendData[Date],"&lt;="&amp;K$11,SpendData[Category],$F24)</f>
        <v>0</v>
      </c>
      <c r="L24" s="148">
        <f>SUMIFS(SpendData[Debit],SpendData[Date],"&gt;"&amp;K$11,SpendData[Date],"&lt;="&amp;L$11,SpendData[Category],$F24)</f>
        <v>0</v>
      </c>
      <c r="M24" s="148">
        <f>SUMIFS(SpendData[Debit],SpendData[Date],"&gt;"&amp;L$11,SpendData[Date],"&lt;="&amp;M$11,SpendData[Category],$F24)</f>
        <v>0</v>
      </c>
      <c r="N24" s="148">
        <f>SUMIFS(SpendData[Debit],SpendData[Date],"&gt;"&amp;M$11,SpendData[Date],"&lt;="&amp;N$11,SpendData[Category],$F24)</f>
        <v>0</v>
      </c>
      <c r="O24" s="148">
        <f>SUMIFS(SpendData[Debit],SpendData[Date],"&gt;"&amp;N$11,SpendData[Date],"&lt;="&amp;O$11,SpendData[Category],$F24)</f>
        <v>0</v>
      </c>
      <c r="P24" s="148">
        <f>SUMIFS(SpendData[Debit],SpendData[Date],"&gt;"&amp;O$11,SpendData[Date],"&lt;="&amp;P$11,SpendData[Category],$F24)</f>
        <v>0</v>
      </c>
      <c r="Q24" s="148">
        <f>SUMIFS(SpendData[Debit],SpendData[Date],"&gt;"&amp;P$11,SpendData[Date],"&lt;="&amp;Q$11,SpendData[Category],$F24)</f>
        <v>0</v>
      </c>
      <c r="R24" s="148">
        <f>SUMIFS(SpendData[Debit],SpendData[Date],"&gt;"&amp;Q$11,SpendData[Date],"&lt;="&amp;R$11,SpendData[Category],$F24)</f>
        <v>0</v>
      </c>
      <c r="S24" s="148">
        <f>SUMIFS(SpendData[Debit],SpendData[Date],"&gt;"&amp;R$11,SpendData[Date],"&lt;="&amp;S$11,SpendData[Category],$F24)</f>
        <v>0</v>
      </c>
      <c r="T24" s="148">
        <f>SUMIFS(SpendData[Debit],SpendData[Date],"&gt;"&amp;S$11,SpendData[Date],"&lt;="&amp;T$11,SpendData[Category],$F24)</f>
        <v>0</v>
      </c>
      <c r="U24" s="148">
        <f>SUMIFS(SpendData[Debit],SpendData[Date],"&gt;"&amp;T$11,SpendData[Date],"&lt;="&amp;U$11,SpendData[Category],$F24)</f>
        <v>0</v>
      </c>
      <c r="V24" s="148">
        <f>SUMIFS(SpendData[Debit],SpendData[Date],"&gt;"&amp;U$11,SpendData[Date],"&lt;="&amp;V$11,SpendData[Category],$F24)</f>
        <v>0</v>
      </c>
      <c r="W24" s="148">
        <f>SUMIFS(SpendData[Debit],SpendData[Date],"&gt;"&amp;V$11,SpendData[Date],"&lt;="&amp;W$11,SpendData[Category],$F24)</f>
        <v>0</v>
      </c>
      <c r="X24" s="148">
        <f>SUMIFS(SpendData[Debit],SpendData[Date],"&gt;"&amp;W$11,SpendData[Date],"&lt;="&amp;X$11,SpendData[Category],$F24)</f>
        <v>0</v>
      </c>
      <c r="Y24" s="148">
        <f>SUMIFS(SpendData[Debit],SpendData[Date],"&gt;"&amp;X$11,SpendData[Date],"&lt;="&amp;Y$11,SpendData[Category],$F24)</f>
        <v>0</v>
      </c>
      <c r="Z24" s="148">
        <f>SUMIFS(SpendData[Debit],SpendData[Date],"&gt;"&amp;Y$11,SpendData[Date],"&lt;="&amp;Z$11,SpendData[Category],$F24)</f>
        <v>0</v>
      </c>
      <c r="AA24" s="148">
        <f>SUMIFS(SpendData[Debit],SpendData[Date],"&gt;"&amp;Z$11,SpendData[Date],"&lt;="&amp;AA$11,SpendData[Category],$F24)</f>
        <v>0</v>
      </c>
      <c r="AB24" s="148">
        <f>SUMIFS(SpendData[Debit],SpendData[Date],"&gt;"&amp;AA$11,SpendData[Date],"&lt;="&amp;AB$11,SpendData[Category],$F24)</f>
        <v>0</v>
      </c>
      <c r="AC24" s="148">
        <f>SUMIFS(SpendData[Debit],SpendData[Date],"&gt;"&amp;AB$11,SpendData[Date],"&lt;="&amp;AC$11,SpendData[Category],$F24)</f>
        <v>0</v>
      </c>
      <c r="AD24" s="148">
        <f>SUMIFS(SpendData[Debit],SpendData[Date],"&gt;"&amp;AC$11,SpendData[Date],"&lt;="&amp;AD$11,SpendData[Category],$F24)</f>
        <v>0</v>
      </c>
      <c r="AE24" s="148">
        <f>SUMIFS(SpendData[Debit],SpendData[Date],"&gt;"&amp;AD$11,SpendData[Date],"&lt;="&amp;AE$11,SpendData[Category],$F24)</f>
        <v>0</v>
      </c>
      <c r="AF24" s="148">
        <f>SUMIFS(SpendData[Debit],SpendData[Date],"&gt;"&amp;AE$11,SpendData[Date],"&lt;="&amp;AF$11,SpendData[Category],$F24)</f>
        <v>0</v>
      </c>
      <c r="AG24" s="148">
        <f>SUMIFS(SpendData[Debit],SpendData[Date],"&gt;"&amp;AF$11,SpendData[Date],"&lt;="&amp;AG$11,SpendData[Category],$F24)</f>
        <v>0</v>
      </c>
      <c r="AH24" s="148">
        <f>SUMIFS(SpendData[Debit],SpendData[Date],"&gt;"&amp;AG$11,SpendData[Date],"&lt;="&amp;AH$11,SpendData[Category],$F24)</f>
        <v>0</v>
      </c>
      <c r="AI24" s="148">
        <f>SUMIFS(SpendData[Debit],SpendData[Date],"&gt;"&amp;AH$11,SpendData[Date],"&lt;="&amp;AI$11,SpendData[Category],$F24)</f>
        <v>0</v>
      </c>
      <c r="AJ24" s="148">
        <f>SUMIFS(SpendData[Debit],SpendData[Date],"&gt;"&amp;AI$11,SpendData[Date],"&lt;="&amp;AJ$11,SpendData[Category],$F24)</f>
        <v>0</v>
      </c>
      <c r="AK24" s="148">
        <f>SUMIFS(SpendData[Debit],SpendData[Date],"&gt;"&amp;AJ$11,SpendData[Date],"&lt;="&amp;AK$11,SpendData[Category],$F24)</f>
        <v>0</v>
      </c>
      <c r="AL24" s="148">
        <f>SUMIFS(SpendData[Debit],SpendData[Date],"&gt;"&amp;AK$11,SpendData[Date],"&lt;="&amp;AL$11,SpendData[Category],$F24)</f>
        <v>0</v>
      </c>
      <c r="AM24" s="148">
        <f>SUMIFS(SpendData[Debit],SpendData[Date],"&gt;"&amp;AL$11,SpendData[Date],"&lt;="&amp;AM$11,SpendData[Category],$F24)</f>
        <v>0</v>
      </c>
      <c r="AN24" s="148">
        <f>SUMIFS(SpendData[Debit],SpendData[Date],"&gt;"&amp;AM$11,SpendData[Date],"&lt;="&amp;AN$11,SpendData[Category],$F24)</f>
        <v>0</v>
      </c>
      <c r="AO24" s="148">
        <f>SUMIFS(SpendData[Debit],SpendData[Date],"&gt;"&amp;AN$11,SpendData[Date],"&lt;="&amp;AO$11,SpendData[Category],$F24)</f>
        <v>0</v>
      </c>
      <c r="AP24" s="148">
        <f>SUMIFS(SpendData[Debit],SpendData[Date],"&gt;"&amp;AO$11,SpendData[Date],"&lt;="&amp;AP$11,SpendData[Category],$F24)</f>
        <v>0</v>
      </c>
      <c r="AQ24" s="148">
        <f>SUMIFS(SpendData[Debit],SpendData[Date],"&gt;"&amp;AP$11,SpendData[Date],"&lt;="&amp;AQ$11,SpendData[Category],$F24)</f>
        <v>0</v>
      </c>
      <c r="AR24" s="148">
        <f>SUMIFS(SpendData[Debit],SpendData[Date],"&gt;"&amp;AQ$11,SpendData[Date],"&lt;="&amp;AR$11,SpendData[Category],$F24)</f>
        <v>0</v>
      </c>
      <c r="AS24" s="148">
        <f>SUMIFS(SpendData[Debit],SpendData[Date],"&gt;"&amp;AR$11,SpendData[Date],"&lt;="&amp;AS$11,SpendData[Category],$F24)</f>
        <v>0</v>
      </c>
      <c r="AT24" s="148">
        <f>SUMIFS(SpendData[Debit],SpendData[Date],"&gt;"&amp;AS$11,SpendData[Date],"&lt;="&amp;AT$11,SpendData[Category],$F24)</f>
        <v>0</v>
      </c>
      <c r="AU24" s="148">
        <f>SUMIFS(SpendData[Debit],SpendData[Date],"&gt;"&amp;AT$11,SpendData[Date],"&lt;="&amp;AU$11,SpendData[Category],$F24)</f>
        <v>0</v>
      </c>
      <c r="AV24" s="148">
        <f>SUMIFS(SpendData[Debit],SpendData[Date],"&gt;"&amp;AU$11,SpendData[Date],"&lt;="&amp;AV$11,SpendData[Category],$F24)</f>
        <v>0</v>
      </c>
      <c r="AW24" s="148">
        <f>SUMIFS(SpendData[Debit],SpendData[Date],"&gt;"&amp;AV$11,SpendData[Date],"&lt;="&amp;AW$11,SpendData[Category],$F24)</f>
        <v>0</v>
      </c>
      <c r="AX24" s="148">
        <f>SUMIFS(SpendData[Debit],SpendData[Date],"&gt;"&amp;AW$11,SpendData[Date],"&lt;="&amp;AX$11,SpendData[Category],$F24)</f>
        <v>0</v>
      </c>
      <c r="AY24" s="148">
        <f>SUMIFS(SpendData[Debit],SpendData[Date],"&gt;"&amp;AX$11,SpendData[Date],"&lt;="&amp;AY$11,SpendData[Category],$F24)</f>
        <v>0</v>
      </c>
      <c r="AZ24" s="148">
        <f>SUMIFS(SpendData[Debit],SpendData[Date],"&gt;"&amp;AY$11,SpendData[Date],"&lt;="&amp;AZ$11,SpendData[Category],$F24)</f>
        <v>0</v>
      </c>
      <c r="BA24" s="148">
        <f>SUMIFS(SpendData[Debit],SpendData[Date],"&gt;"&amp;AZ$11,SpendData[Date],"&lt;="&amp;BA$11,SpendData[Category],$F24)</f>
        <v>0</v>
      </c>
      <c r="BB24" s="148">
        <f>SUMIFS(SpendData[Debit],SpendData[Date],"&gt;"&amp;BA$11,SpendData[Date],"&lt;="&amp;BB$11,SpendData[Category],$F24)</f>
        <v>0</v>
      </c>
      <c r="BC24" s="148">
        <f>SUMIFS(SpendData[Debit],SpendData[Date],"&gt;"&amp;BB$11,SpendData[Date],"&lt;="&amp;BC$11,SpendData[Category],$F24)</f>
        <v>0</v>
      </c>
      <c r="BD24" s="148">
        <f>SUMIFS(SpendData[Debit],SpendData[Date],"&gt;"&amp;BC$11,SpendData[Date],"&lt;="&amp;BD$11,SpendData[Category],$F24)</f>
        <v>0</v>
      </c>
      <c r="BE24" s="148">
        <f>SUMIFS(SpendData[Debit],SpendData[Date],"&gt;"&amp;BD$11,SpendData[Date],"&lt;="&amp;BE$11,SpendData[Category],$F24)</f>
        <v>0</v>
      </c>
      <c r="BF24" s="148">
        <f>SUMIFS(SpendData[Debit],SpendData[Date],"&gt;"&amp;BE$11,SpendData[Date],"&lt;="&amp;BF$11,SpendData[Category],$F24)</f>
        <v>0</v>
      </c>
      <c r="BG24" s="148">
        <f>SUMIFS(SpendData[Debit],SpendData[Date],"&gt;"&amp;BF$11,SpendData[Date],"&lt;="&amp;BG$11,SpendData[Category],$F24)</f>
        <v>0</v>
      </c>
      <c r="BH24" s="148">
        <f>SUMIFS(SpendData[Debit],SpendData[Date],"&gt;"&amp;BG$11,SpendData[Date],"&lt;="&amp;BH$11,SpendData[Category],$F24)</f>
        <v>0</v>
      </c>
      <c r="BI24" s="148">
        <f>SUMIFS(SpendData[Debit],SpendData[Date],"&gt;"&amp;BH$11,SpendData[Date],"&lt;="&amp;BI$11,SpendData[Category],$F24)</f>
        <v>0</v>
      </c>
      <c r="BJ24" s="148">
        <f>SUMIFS(SpendData[Debit],SpendData[Date],"&gt;"&amp;BI$11,SpendData[Date],"&lt;="&amp;BJ$11,SpendData[Category],$F24)</f>
        <v>0</v>
      </c>
      <c r="BK24" s="148">
        <f>SUMIFS(SpendData[Debit],SpendData[Date],"&gt;"&amp;BJ$11,SpendData[Date],"&lt;="&amp;BK$11,SpendData[Category],$F24)</f>
        <v>0</v>
      </c>
      <c r="BL24" s="148">
        <f>SUMIFS(SpendData[Debit],SpendData[Date],"&gt;"&amp;BK$11,SpendData[Date],"&lt;="&amp;BL$11,SpendData[Category],$F24)</f>
        <v>0</v>
      </c>
      <c r="BM24" s="148">
        <f>SUMIFS(SpendData[Debit],SpendData[Date],"&gt;"&amp;BL$11,SpendData[Date],"&lt;="&amp;BM$11,SpendData[Category],$F24)</f>
        <v>0</v>
      </c>
      <c r="BN24" s="148">
        <f>SUMIFS(SpendData[Debit],SpendData[Date],"&gt;"&amp;BM$11,SpendData[Date],"&lt;="&amp;BN$11,SpendData[Category],$F24)</f>
        <v>0</v>
      </c>
      <c r="BO24" s="148">
        <f>SUMIFS(SpendData[Debit],SpendData[Date],"&gt;"&amp;BN$11,SpendData[Date],"&lt;="&amp;BO$11,SpendData[Category],$F24)</f>
        <v>0</v>
      </c>
      <c r="BP24" s="148">
        <f>SUMIFS(SpendData[Debit],SpendData[Date],"&gt;"&amp;BO$11,SpendData[Date],"&lt;="&amp;BP$11,SpendData[Category],$F24)</f>
        <v>0</v>
      </c>
      <c r="BQ24" s="148">
        <f>SUMIFS(SpendData[Debit],SpendData[Date],"&gt;"&amp;BP$11,SpendData[Date],"&lt;="&amp;BQ$11,SpendData[Category],$F24)</f>
        <v>0</v>
      </c>
      <c r="BR24" s="148">
        <f>SUMIFS(SpendData[Debit],SpendData[Date],"&gt;"&amp;BQ$11,SpendData[Date],"&lt;="&amp;BR$11,SpendData[Category],$F24)</f>
        <v>0</v>
      </c>
      <c r="BS24" s="148">
        <f>SUMIFS(SpendData[Debit],SpendData[Date],"&gt;"&amp;BR$11,SpendData[Date],"&lt;="&amp;BS$11,SpendData[Category],$F24)</f>
        <v>0</v>
      </c>
      <c r="BT24" s="148">
        <f>SUMIFS(SpendData[Debit],SpendData[Date],"&gt;"&amp;BS$11,SpendData[Date],"&lt;="&amp;BT$11,SpendData[Category],$F24)</f>
        <v>0</v>
      </c>
      <c r="BU24" s="148">
        <f>SUMIFS(SpendData[Debit],SpendData[Date],"&gt;"&amp;BT$11,SpendData[Date],"&lt;="&amp;BU$11,SpendData[Category],$F24)</f>
        <v>0</v>
      </c>
      <c r="BV24" s="148">
        <f>SUMIFS(SpendData[Debit],SpendData[Date],"&gt;"&amp;BU$11,SpendData[Date],"&lt;="&amp;BV$11,SpendData[Category],$F24)</f>
        <v>0</v>
      </c>
      <c r="BW24" s="148">
        <f>SUMIFS(SpendData[Debit],SpendData[Date],"&gt;"&amp;BV$11,SpendData[Date],"&lt;="&amp;BW$11,SpendData[Category],$F24)</f>
        <v>0</v>
      </c>
      <c r="BX24" s="148">
        <f>SUMIFS(SpendData[Debit],SpendData[Date],"&gt;"&amp;BW$11,SpendData[Date],"&lt;="&amp;BX$11,SpendData[Category],$F24)</f>
        <v>0</v>
      </c>
      <c r="BY24" s="148">
        <f>SUMIFS(SpendData[Debit],SpendData[Date],"&gt;"&amp;BX$11,SpendData[Date],"&lt;="&amp;BY$11,SpendData[Category],$F24)</f>
        <v>0</v>
      </c>
      <c r="BZ24" s="148">
        <f>SUMIFS(SpendData[Debit],SpendData[Date],"&gt;"&amp;BY$11,SpendData[Date],"&lt;="&amp;BZ$11,SpendData[Category],$F24)</f>
        <v>0</v>
      </c>
      <c r="CA24" s="148">
        <f>SUMIFS(SpendData[Debit],SpendData[Date],"&gt;"&amp;BZ$11,SpendData[Date],"&lt;="&amp;CA$11,SpendData[Category],$F24)</f>
        <v>0</v>
      </c>
      <c r="CB24" s="148">
        <f>SUMIFS(SpendData[Debit],SpendData[Date],"&gt;"&amp;CA$11,SpendData[Date],"&lt;="&amp;CB$11,SpendData[Category],$F24)</f>
        <v>0</v>
      </c>
      <c r="CC24" s="148">
        <f>SUMIFS(SpendData[Debit],SpendData[Date],"&gt;"&amp;CB$11,SpendData[Date],"&lt;="&amp;CC$11,SpendData[Category],$F24)</f>
        <v>0</v>
      </c>
      <c r="CD24" s="148">
        <f>SUMIFS(SpendData[Debit],SpendData[Date],"&gt;"&amp;CC$11,SpendData[Date],"&lt;="&amp;CD$11,SpendData[Category],$F24)</f>
        <v>0</v>
      </c>
      <c r="CE24" s="148">
        <f>SUMIFS(SpendData[Debit],SpendData[Date],"&gt;"&amp;CD$11,SpendData[Date],"&lt;="&amp;CE$11,SpendData[Category],$F24)</f>
        <v>0</v>
      </c>
      <c r="CF24" s="148">
        <f>SUMIFS(SpendData[Debit],SpendData[Date],"&gt;"&amp;CE$11,SpendData[Date],"&lt;="&amp;CF$11,SpendData[Category],$F24)</f>
        <v>0</v>
      </c>
      <c r="CG24" s="148">
        <f>SUMIFS(SpendData[Debit],SpendData[Date],"&gt;"&amp;CF$11,SpendData[Date],"&lt;="&amp;CG$11,SpendData[Category],$F24)</f>
        <v>0</v>
      </c>
      <c r="CH24" s="148">
        <f>SUMIFS(SpendData[Debit],SpendData[Date],"&gt;"&amp;CG$11,SpendData[Date],"&lt;="&amp;CH$11,SpendData[Category],$F24)</f>
        <v>0</v>
      </c>
      <c r="CI24" s="148">
        <f>SUMIFS(SpendData[Debit],SpendData[Date],"&gt;"&amp;CH$11,SpendData[Date],"&lt;="&amp;CI$11,SpendData[Category],$F24)</f>
        <v>0</v>
      </c>
      <c r="CJ24" s="148">
        <f>SUMIFS(SpendData[Debit],SpendData[Date],"&gt;"&amp;CI$11,SpendData[Date],"&lt;="&amp;CJ$11,SpendData[Category],$F24)</f>
        <v>0</v>
      </c>
      <c r="CK24" s="148">
        <f>SUMIFS(SpendData[Debit],SpendData[Date],"&gt;"&amp;CJ$11,SpendData[Date],"&lt;="&amp;CK$11,SpendData[Category],$F24)</f>
        <v>0</v>
      </c>
      <c r="CL24" s="148">
        <f>SUMIFS(SpendData[Debit],SpendData[Date],"&gt;"&amp;CK$11,SpendData[Date],"&lt;="&amp;CL$11,SpendData[Category],$F24)</f>
        <v>0</v>
      </c>
      <c r="CM24" s="148">
        <f>SUMIFS(SpendData[Debit],SpendData[Date],"&gt;"&amp;CL$11,SpendData[Date],"&lt;="&amp;CM$11,SpendData[Category],$F24)</f>
        <v>0</v>
      </c>
      <c r="CN24" s="148">
        <f>SUMIFS(SpendData[Debit],SpendData[Date],"&gt;"&amp;CM$11,SpendData[Date],"&lt;="&amp;CN$11,SpendData[Category],$F24)</f>
        <v>0</v>
      </c>
      <c r="CO24" s="148">
        <f>SUMIFS(SpendData[Debit],SpendData[Date],"&gt;"&amp;CN$11,SpendData[Date],"&lt;="&amp;CO$11,SpendData[Category],$F24)</f>
        <v>0</v>
      </c>
      <c r="CP24" s="148">
        <f>SUMIFS(SpendData[Debit],SpendData[Date],"&gt;"&amp;CO$11,SpendData[Date],"&lt;="&amp;CP$11,SpendData[Category],$F24)</f>
        <v>0</v>
      </c>
      <c r="CQ24" s="148">
        <f>SUMIFS(SpendData[Debit],SpendData[Date],"&gt;"&amp;CP$11,SpendData[Date],"&lt;="&amp;CQ$11,SpendData[Category],$F24)</f>
        <v>0</v>
      </c>
      <c r="CR24" s="148">
        <f>SUMIFS(SpendData[Debit],SpendData[Date],"&gt;"&amp;CQ$11,SpendData[Date],"&lt;="&amp;CR$11,SpendData[Category],$F24)</f>
        <v>0</v>
      </c>
      <c r="CS24" s="148">
        <f>SUMIFS(SpendData[Debit],SpendData[Date],"&gt;"&amp;CR$11,SpendData[Date],"&lt;="&amp;CS$11,SpendData[Category],$F24)</f>
        <v>0</v>
      </c>
      <c r="CT24" s="148">
        <f>SUMIFS(SpendData[Debit],SpendData[Date],"&gt;"&amp;CS$11,SpendData[Date],"&lt;="&amp;CT$11,SpendData[Category],$F24)</f>
        <v>0</v>
      </c>
      <c r="CU24" s="148">
        <f>SUMIFS(SpendData[Debit],SpendData[Date],"&gt;"&amp;CT$11,SpendData[Date],"&lt;="&amp;CU$11,SpendData[Category],$F24)</f>
        <v>0</v>
      </c>
      <c r="CV24" s="148">
        <f>SUMIFS(SpendData[Debit],SpendData[Date],"&gt;"&amp;CU$11,SpendData[Date],"&lt;="&amp;CV$11,SpendData[Category],$F24)</f>
        <v>0</v>
      </c>
      <c r="CW24" s="148">
        <f>SUMIFS(SpendData[Debit],SpendData[Date],"&gt;"&amp;CV$11,SpendData[Date],"&lt;="&amp;CW$11,SpendData[Category],$F24)</f>
        <v>0</v>
      </c>
      <c r="CX24" s="148">
        <f>SUMIFS(SpendData[Debit],SpendData[Date],"&gt;"&amp;CW$11,SpendData[Date],"&lt;="&amp;CX$11,SpendData[Category],$F24)</f>
        <v>0</v>
      </c>
      <c r="CY24" s="148">
        <f>SUMIFS(SpendData[Debit],SpendData[Date],"&gt;"&amp;CX$11,SpendData[Date],"&lt;="&amp;CY$11,SpendData[Category],$F24)</f>
        <v>0</v>
      </c>
      <c r="CZ24" s="148">
        <f>SUMIFS(SpendData[Debit],SpendData[Date],"&gt;"&amp;CY$11,SpendData[Date],"&lt;="&amp;CZ$11,SpendData[Category],$F24)</f>
        <v>0</v>
      </c>
      <c r="DA24" s="148">
        <f>SUMIFS(SpendData[Debit],SpendData[Date],"&gt;"&amp;CZ$11,SpendData[Date],"&lt;="&amp;DA$11,SpendData[Category],$F24)</f>
        <v>0</v>
      </c>
      <c r="DB24" s="148">
        <f>SUMIFS(SpendData[Debit],SpendData[Date],"&gt;"&amp;DA$11,SpendData[Date],"&lt;="&amp;DB$11,SpendData[Category],$F24)</f>
        <v>0</v>
      </c>
      <c r="DC24" s="148">
        <f>SUMIFS(SpendData[Debit],SpendData[Date],"&gt;"&amp;DB$11,SpendData[Date],"&lt;="&amp;DC$11,SpendData[Category],$F24)</f>
        <v>0</v>
      </c>
      <c r="DD24" s="148">
        <f>SUMIFS(SpendData[Debit],SpendData[Date],"&gt;"&amp;DC$11,SpendData[Date],"&lt;="&amp;DD$11,SpendData[Category],$F24)</f>
        <v>0</v>
      </c>
      <c r="DE24" s="148">
        <f>SUMIFS(SpendData[Debit],SpendData[Date],"&gt;"&amp;DD$11,SpendData[Date],"&lt;="&amp;DE$11,SpendData[Category],$F24)</f>
        <v>0</v>
      </c>
      <c r="DF24" s="148">
        <f>SUMIFS(SpendData[Debit],SpendData[Date],"&gt;"&amp;DE$11,SpendData[Date],"&lt;="&amp;DF$11,SpendData[Category],$F24)</f>
        <v>0</v>
      </c>
      <c r="DG24" s="148">
        <f>SUMIFS(SpendData[Debit],SpendData[Date],"&gt;"&amp;DF$11,SpendData[Date],"&lt;="&amp;DG$11,SpendData[Category],$F24)</f>
        <v>0</v>
      </c>
      <c r="DH24" s="148">
        <f>SUMIFS(SpendData[Debit],SpendData[Date],"&gt;"&amp;DG$11,SpendData[Date],"&lt;="&amp;DH$11,SpendData[Category],$F24)</f>
        <v>0</v>
      </c>
      <c r="DI24" s="148">
        <f>SUMIFS(SpendData[Debit],SpendData[Date],"&gt;"&amp;DH$11,SpendData[Date],"&lt;="&amp;DI$11,SpendData[Category],$F24)</f>
        <v>0</v>
      </c>
      <c r="DJ24" s="148">
        <f>SUMIFS(SpendData[Debit],SpendData[Date],"&gt;"&amp;DI$11,SpendData[Date],"&lt;="&amp;DJ$11,SpendData[Category],$F24)</f>
        <v>0</v>
      </c>
      <c r="DK24" s="148">
        <f>SUMIFS(SpendData[Debit],SpendData[Date],"&gt;"&amp;DJ$11,SpendData[Date],"&lt;="&amp;DK$11,SpendData[Category],$F24)</f>
        <v>0</v>
      </c>
      <c r="DL24" s="148">
        <f>SUMIFS(SpendData[Debit],SpendData[Date],"&gt;"&amp;DK$11,SpendData[Date],"&lt;="&amp;DL$11,SpendData[Category],$F24)</f>
        <v>0</v>
      </c>
      <c r="DM24" s="148">
        <f>SUMIFS(SpendData[Debit],SpendData[Date],"&gt;"&amp;DL$11,SpendData[Date],"&lt;="&amp;DM$11,SpendData[Category],$F24)</f>
        <v>0</v>
      </c>
      <c r="DN24" s="148">
        <f>SUMIFS(SpendData[Debit],SpendData[Date],"&gt;"&amp;DM$11,SpendData[Date],"&lt;="&amp;DN$11,SpendData[Category],$F24)</f>
        <v>0</v>
      </c>
      <c r="DO24" s="148">
        <f>SUMIFS(SpendData[Debit],SpendData[Date],"&gt;"&amp;DN$11,SpendData[Date],"&lt;="&amp;DO$11,SpendData[Category],$F24)</f>
        <v>0</v>
      </c>
      <c r="DP24" s="148">
        <f>SUMIFS(SpendData[Debit],SpendData[Date],"&gt;"&amp;DO$11,SpendData[Date],"&lt;="&amp;DP$11,SpendData[Category],$F24)</f>
        <v>0</v>
      </c>
      <c r="DQ24" s="148">
        <f>SUMIFS(SpendData[Debit],SpendData[Date],"&gt;"&amp;DP$11,SpendData[Date],"&lt;="&amp;DQ$11,SpendData[Category],$F24)</f>
        <v>0</v>
      </c>
      <c r="DR24" s="148">
        <f>SUMIFS(SpendData[Debit],SpendData[Date],"&gt;"&amp;DQ$11,SpendData[Date],"&lt;="&amp;DR$11,SpendData[Category],$F24)</f>
        <v>0</v>
      </c>
      <c r="DS24" s="148">
        <f>SUMIFS(SpendData[Debit],SpendData[Date],"&gt;"&amp;DR$11,SpendData[Date],"&lt;="&amp;DS$11,SpendData[Category],$F24)</f>
        <v>0</v>
      </c>
      <c r="DT24" s="148">
        <f>SUMIFS(SpendData[Debit],SpendData[Date],"&gt;"&amp;DS$11,SpendData[Date],"&lt;="&amp;DT$11,SpendData[Category],$F24)</f>
        <v>0</v>
      </c>
      <c r="DU24" s="148">
        <f>SUMIFS(SpendData[Debit],SpendData[Date],"&gt;"&amp;DT$11,SpendData[Date],"&lt;="&amp;DU$11,SpendData[Category],$F24)</f>
        <v>0</v>
      </c>
      <c r="DV24" s="148">
        <f>SUMIFS(SpendData[Debit],SpendData[Date],"&gt;"&amp;DU$11,SpendData[Date],"&lt;="&amp;DV$11,SpendData[Category],$F24)</f>
        <v>0</v>
      </c>
      <c r="DW24" s="148">
        <f>SUMIFS(SpendData[Debit],SpendData[Date],"&gt;"&amp;DV$11,SpendData[Date],"&lt;="&amp;DW$11,SpendData[Category],$F24)</f>
        <v>0</v>
      </c>
      <c r="DX24" s="148">
        <f>SUMIFS(SpendData[Debit],SpendData[Date],"&gt;"&amp;DW$11,SpendData[Date],"&lt;="&amp;DX$11,SpendData[Category],$F24)</f>
        <v>0</v>
      </c>
      <c r="DY24" s="148">
        <f>SUMIFS(SpendData[Debit],SpendData[Date],"&gt;"&amp;DX$11,SpendData[Date],"&lt;="&amp;DY$11,SpendData[Category],$F24)</f>
        <v>0</v>
      </c>
      <c r="DZ24" s="148">
        <f>SUMIFS(SpendData[Debit],SpendData[Date],"&gt;"&amp;DY$11,SpendData[Date],"&lt;="&amp;DZ$11,SpendData[Category],$F24)</f>
        <v>0</v>
      </c>
      <c r="EA24" s="148">
        <f>SUMIFS(SpendData[Debit],SpendData[Date],"&gt;"&amp;DZ$11,SpendData[Date],"&lt;="&amp;EA$11,SpendData[Category],$F24)</f>
        <v>0</v>
      </c>
      <c r="EB24" s="148">
        <f>SUMIFS(SpendData[Debit],SpendData[Date],"&gt;"&amp;EA$11,SpendData[Date],"&lt;="&amp;EB$11,SpendData[Category],$F24)</f>
        <v>0</v>
      </c>
      <c r="EC24" s="148">
        <f>SUMIFS(SpendData[Debit],SpendData[Date],"&gt;"&amp;EB$11,SpendData[Date],"&lt;="&amp;EC$11,SpendData[Category],$F24)</f>
        <v>0</v>
      </c>
      <c r="ED24" s="148">
        <f>SUMIFS(SpendData[Debit],SpendData[Date],"&gt;"&amp;EC$11,SpendData[Date],"&lt;="&amp;ED$11,SpendData[Category],$F24)</f>
        <v>0</v>
      </c>
      <c r="EE24" s="148">
        <f>SUMIFS(SpendData[Debit],SpendData[Date],"&gt;"&amp;ED$11,SpendData[Date],"&lt;="&amp;EE$11,SpendData[Category],$F24)</f>
        <v>0</v>
      </c>
      <c r="EF24" s="148">
        <f>SUMIFS(SpendData[Debit],SpendData[Date],"&gt;"&amp;EE$11,SpendData[Date],"&lt;="&amp;EF$11,SpendData[Category],$F24)</f>
        <v>0</v>
      </c>
      <c r="EG24" s="148">
        <f>SUMIFS(SpendData[Debit],SpendData[Date],"&gt;"&amp;EF$11,SpendData[Date],"&lt;="&amp;EG$11,SpendData[Category],$F24)</f>
        <v>0</v>
      </c>
      <c r="EH24" s="148">
        <f>SUMIFS(SpendData[Debit],SpendData[Date],"&gt;"&amp;EG$11,SpendData[Date],"&lt;="&amp;EH$11,SpendData[Category],$F24)</f>
        <v>0</v>
      </c>
      <c r="EI24" s="148">
        <f>SUMIFS(SpendData[Debit],SpendData[Date],"&gt;"&amp;EH$11,SpendData[Date],"&lt;="&amp;EI$11,SpendData[Category],$F24)</f>
        <v>0</v>
      </c>
      <c r="EJ24" s="148">
        <f>SUMIFS(SpendData[Debit],SpendData[Date],"&gt;"&amp;EI$11,SpendData[Date],"&lt;="&amp;EJ$11,SpendData[Category],$F24)</f>
        <v>0</v>
      </c>
      <c r="EK24" s="148">
        <f>SUMIFS(SpendData[Debit],SpendData[Date],"&gt;"&amp;EJ$11,SpendData[Date],"&lt;="&amp;EK$11,SpendData[Category],$F24)</f>
        <v>0</v>
      </c>
      <c r="EL24" s="148">
        <f>SUMIFS(SpendData[Debit],SpendData[Date],"&gt;"&amp;EK$11,SpendData[Date],"&lt;="&amp;EL$11,SpendData[Category],$F24)</f>
        <v>0</v>
      </c>
      <c r="EM24" s="148">
        <f>SUMIFS(SpendData[Debit],SpendData[Date],"&gt;"&amp;EL$11,SpendData[Date],"&lt;="&amp;EM$11,SpendData[Category],$F24)</f>
        <v>0</v>
      </c>
      <c r="EN24" s="148">
        <f>SUMIFS(SpendData[Debit],SpendData[Date],"&gt;"&amp;EM$11,SpendData[Date],"&lt;="&amp;EN$11,SpendData[Category],$F24)</f>
        <v>0</v>
      </c>
      <c r="EO24" s="148">
        <f>SUMIFS(SpendData[Debit],SpendData[Date],"&gt;"&amp;EN$11,SpendData[Date],"&lt;="&amp;EO$11,SpendData[Category],$F24)</f>
        <v>0</v>
      </c>
      <c r="EP24" s="148">
        <f>SUMIFS(SpendData[Debit],SpendData[Date],"&gt;"&amp;EO$11,SpendData[Date],"&lt;="&amp;EP$11,SpendData[Category],$F24)</f>
        <v>0</v>
      </c>
      <c r="EQ24" s="148">
        <f>SUMIFS(SpendData[Debit],SpendData[Date],"&gt;"&amp;EP$11,SpendData[Date],"&lt;="&amp;EQ$11,SpendData[Category],$F24)</f>
        <v>0</v>
      </c>
      <c r="ER24" s="148">
        <f>SUMIFS(SpendData[Debit],SpendData[Date],"&gt;"&amp;EQ$11,SpendData[Date],"&lt;="&amp;ER$11,SpendData[Category],$F24)</f>
        <v>0</v>
      </c>
      <c r="ES24" s="148">
        <f>SUMIFS(SpendData[Debit],SpendData[Date],"&gt;"&amp;ER$11,SpendData[Date],"&lt;="&amp;ES$11,SpendData[Category],$F24)</f>
        <v>0</v>
      </c>
      <c r="ET24" s="148">
        <f>SUMIFS(SpendData[Debit],SpendData[Date],"&gt;"&amp;ES$11,SpendData[Date],"&lt;="&amp;ET$11,SpendData[Category],$F24)</f>
        <v>0</v>
      </c>
      <c r="EU24" s="148">
        <f>SUMIFS(SpendData[Debit],SpendData[Date],"&gt;"&amp;ET$11,SpendData[Date],"&lt;="&amp;EU$11,SpendData[Category],$F24)</f>
        <v>0</v>
      </c>
      <c r="EV24" s="148">
        <f>SUMIFS(SpendData[Debit],SpendData[Date],"&gt;"&amp;EU$11,SpendData[Date],"&lt;="&amp;EV$11,SpendData[Category],$F24)</f>
        <v>0</v>
      </c>
      <c r="EW24" s="148">
        <f>SUMIFS(SpendData[Debit],SpendData[Date],"&gt;"&amp;EV$11,SpendData[Date],"&lt;="&amp;EW$11,SpendData[Category],$F24)</f>
        <v>0</v>
      </c>
      <c r="EX24" s="148">
        <f>SUMIFS(SpendData[Debit],SpendData[Date],"&gt;"&amp;EW$11,SpendData[Date],"&lt;="&amp;EX$11,SpendData[Category],$F24)</f>
        <v>0</v>
      </c>
      <c r="EY24" s="148">
        <f>SUMIFS(SpendData[Debit],SpendData[Date],"&gt;"&amp;EX$11,SpendData[Date],"&lt;="&amp;EY$11,SpendData[Category],$F24)</f>
        <v>0</v>
      </c>
      <c r="EZ24" s="148">
        <f>SUMIFS(SpendData[Debit],SpendData[Date],"&gt;"&amp;EY$11,SpendData[Date],"&lt;="&amp;EZ$11,SpendData[Category],$F24)</f>
        <v>0</v>
      </c>
      <c r="FA24" s="148">
        <f>SUMIFS(SpendData[Debit],SpendData[Date],"&gt;"&amp;EZ$11,SpendData[Date],"&lt;="&amp;FA$11,SpendData[Category],$F24)</f>
        <v>0</v>
      </c>
      <c r="FB24" s="148">
        <f>SUMIFS(SpendData[Debit],SpendData[Date],"&gt;"&amp;FA$11,SpendData[Date],"&lt;="&amp;FB$11,SpendData[Category],$F24)</f>
        <v>0</v>
      </c>
      <c r="FC24" s="148">
        <f>SUMIFS(SpendData[Debit],SpendData[Date],"&gt;"&amp;FB$11,SpendData[Date],"&lt;="&amp;FC$11,SpendData[Category],$F24)</f>
        <v>0</v>
      </c>
      <c r="FD24" s="148">
        <f>SUMIFS(SpendData[Debit],SpendData[Date],"&gt;"&amp;FC$11,SpendData[Date],"&lt;="&amp;FD$11,SpendData[Category],$F24)</f>
        <v>0</v>
      </c>
      <c r="FE24" s="148">
        <f>SUMIFS(SpendData[Debit],SpendData[Date],"&gt;"&amp;FD$11,SpendData[Date],"&lt;="&amp;FE$11,SpendData[Category],$F24)</f>
        <v>0</v>
      </c>
      <c r="FF24" s="148">
        <f>SUMIFS(SpendData[Debit],SpendData[Date],"&gt;"&amp;FE$11,SpendData[Date],"&lt;="&amp;FF$11,SpendData[Category],$F24)</f>
        <v>0</v>
      </c>
      <c r="FG24" s="148">
        <f>SUMIFS(SpendData[Debit],SpendData[Date],"&gt;"&amp;FF$11,SpendData[Date],"&lt;="&amp;FG$11,SpendData[Category],$F24)</f>
        <v>0</v>
      </c>
      <c r="FH24" s="148">
        <f>SUMIFS(SpendData[Debit],SpendData[Date],"&gt;"&amp;FG$11,SpendData[Date],"&lt;="&amp;FH$11,SpendData[Category],$F24)</f>
        <v>0</v>
      </c>
      <c r="FI24" s="148">
        <f>SUMIFS(SpendData[Debit],SpendData[Date],"&gt;"&amp;FH$11,SpendData[Date],"&lt;="&amp;FI$11,SpendData[Category],$F24)</f>
        <v>0</v>
      </c>
      <c r="FJ24" s="148">
        <f>SUMIFS(SpendData[Debit],SpendData[Date],"&gt;"&amp;FI$11,SpendData[Date],"&lt;="&amp;FJ$11,SpendData[Category],$F24)</f>
        <v>0</v>
      </c>
      <c r="FK24" s="148">
        <f>SUMIFS(SpendData[Debit],SpendData[Date],"&gt;"&amp;FJ$11,SpendData[Date],"&lt;="&amp;FK$11,SpendData[Category],$F24)</f>
        <v>0</v>
      </c>
      <c r="FL24" s="148">
        <f>SUMIFS(SpendData[Debit],SpendData[Date],"&gt;"&amp;FK$11,SpendData[Date],"&lt;="&amp;FL$11,SpendData[Category],$F24)</f>
        <v>0</v>
      </c>
      <c r="FM24" s="148">
        <f>SUMIFS(SpendData[Debit],SpendData[Date],"&gt;"&amp;FL$11,SpendData[Date],"&lt;="&amp;FM$11,SpendData[Category],$F24)</f>
        <v>0</v>
      </c>
      <c r="FN24" s="148">
        <f>SUMIFS(SpendData[Debit],SpendData[Date],"&gt;"&amp;FM$11,SpendData[Date],"&lt;="&amp;FN$11,SpendData[Category],$F24)</f>
        <v>0</v>
      </c>
      <c r="FO24" s="148">
        <f>SUMIFS(SpendData[Debit],SpendData[Date],"&gt;"&amp;FN$11,SpendData[Date],"&lt;="&amp;FO$11,SpendData[Category],$F24)</f>
        <v>0</v>
      </c>
      <c r="FP24" s="148">
        <f>SUMIFS(SpendData[Debit],SpendData[Date],"&gt;"&amp;FO$11,SpendData[Date],"&lt;="&amp;FP$11,SpendData[Category],$F24)</f>
        <v>0</v>
      </c>
      <c r="FQ24" s="148">
        <f>SUMIFS(SpendData[Debit],SpendData[Date],"&gt;"&amp;FP$11,SpendData[Date],"&lt;="&amp;FQ$11,SpendData[Category],$F24)</f>
        <v>0</v>
      </c>
      <c r="FR24" s="148">
        <f>SUMIFS(SpendData[Debit],SpendData[Date],"&gt;"&amp;FQ$11,SpendData[Date],"&lt;="&amp;FR$11,SpendData[Category],$F24)</f>
        <v>0</v>
      </c>
      <c r="FS24" s="148">
        <f>SUMIFS(SpendData[Debit],SpendData[Date],"&gt;"&amp;FR$11,SpendData[Date],"&lt;="&amp;FS$11,SpendData[Category],$F24)</f>
        <v>0</v>
      </c>
      <c r="FT24" s="148">
        <f>SUMIFS(SpendData[Debit],SpendData[Date],"&gt;"&amp;FS$11,SpendData[Date],"&lt;="&amp;FT$11,SpendData[Category],$F24)</f>
        <v>0</v>
      </c>
      <c r="FU24" s="148">
        <f>SUMIFS(SpendData[Debit],SpendData[Date],"&gt;"&amp;FT$11,SpendData[Date],"&lt;="&amp;FU$11,SpendData[Category],$F24)</f>
        <v>0</v>
      </c>
      <c r="FV24" s="148">
        <f>SUMIFS(SpendData[Debit],SpendData[Date],"&gt;"&amp;FU$11,SpendData[Date],"&lt;="&amp;FV$11,SpendData[Category],$F24)</f>
        <v>0</v>
      </c>
      <c r="FW24" s="148">
        <f>SUMIFS(SpendData[Debit],SpendData[Date],"&gt;"&amp;FV$11,SpendData[Date],"&lt;="&amp;FW$11,SpendData[Category],$F24)</f>
        <v>0</v>
      </c>
      <c r="FX24" s="148">
        <f>SUMIFS(SpendData[Debit],SpendData[Date],"&gt;"&amp;FW$11,SpendData[Date],"&lt;="&amp;FX$11,SpendData[Category],$F24)</f>
        <v>0</v>
      </c>
      <c r="FY24" s="148">
        <f>SUMIFS(SpendData[Debit],SpendData[Date],"&gt;"&amp;FX$11,SpendData[Date],"&lt;="&amp;FY$11,SpendData[Category],$F24)</f>
        <v>0</v>
      </c>
      <c r="FZ24" s="148">
        <f>SUMIFS(SpendData[Debit],SpendData[Date],"&gt;"&amp;FY$11,SpendData[Date],"&lt;="&amp;FZ$11,SpendData[Category],$F24)</f>
        <v>0</v>
      </c>
      <c r="GA24" s="148">
        <f>SUMIFS(SpendData[Debit],SpendData[Date],"&gt;"&amp;FZ$11,SpendData[Date],"&lt;="&amp;GA$11,SpendData[Category],$F24)</f>
        <v>0</v>
      </c>
      <c r="GB24" s="148">
        <f>SUMIFS(SpendData[Debit],SpendData[Date],"&gt;"&amp;GA$11,SpendData[Date],"&lt;="&amp;GB$11,SpendData[Category],$F24)</f>
        <v>0</v>
      </c>
      <c r="GC24" s="148">
        <f>SUMIFS(SpendData[Debit],SpendData[Date],"&gt;"&amp;GB$11,SpendData[Date],"&lt;="&amp;GC$11,SpendData[Category],$F24)</f>
        <v>0</v>
      </c>
      <c r="GD24" s="148">
        <f>SUMIFS(SpendData[Debit],SpendData[Date],"&gt;"&amp;GC$11,SpendData[Date],"&lt;="&amp;GD$11,SpendData[Category],$F24)</f>
        <v>0</v>
      </c>
      <c r="GE24" s="148">
        <f>SUMIFS(SpendData[Debit],SpendData[Date],"&gt;"&amp;GD$11,SpendData[Date],"&lt;="&amp;GE$11,SpendData[Category],$F24)</f>
        <v>0</v>
      </c>
      <c r="GH24" s="35">
        <v>44895</v>
      </c>
      <c r="GI24" s="408">
        <v>0</v>
      </c>
      <c r="GJ24" s="408">
        <v>85</v>
      </c>
      <c r="GK24" s="408">
        <v>3772.3086750631574</v>
      </c>
    </row>
    <row r="25" spans="1:193" x14ac:dyDescent="0.3">
      <c r="F25">
        <f t="shared" si="367"/>
        <v>0</v>
      </c>
      <c r="H25" s="148">
        <f>SUMIFS(SpendData[Debit],SpendData[Date],"&gt;"&amp;G$11,SpendData[Date],"&lt;="&amp;H$11,SpendData[Category],$F25)</f>
        <v>0</v>
      </c>
      <c r="I25" s="148">
        <f>SUMIFS(SpendData[Debit],SpendData[Date],"&gt;"&amp;H$11,SpendData[Date],"&lt;="&amp;I$11,SpendData[Category],$F25)</f>
        <v>0</v>
      </c>
      <c r="J25" s="148">
        <f>SUMIFS(SpendData[Debit],SpendData[Date],"&gt;"&amp;I$11,SpendData[Date],"&lt;="&amp;J$11,SpendData[Category],$F25)</f>
        <v>0</v>
      </c>
      <c r="K25" s="148">
        <f>SUMIFS(SpendData[Debit],SpendData[Date],"&gt;"&amp;J$11,SpendData[Date],"&lt;="&amp;K$11,SpendData[Category],$F25)</f>
        <v>0</v>
      </c>
      <c r="L25" s="148">
        <f>SUMIFS(SpendData[Debit],SpendData[Date],"&gt;"&amp;K$11,SpendData[Date],"&lt;="&amp;L$11,SpendData[Category],$F25)</f>
        <v>0</v>
      </c>
      <c r="M25" s="148">
        <f>SUMIFS(SpendData[Debit],SpendData[Date],"&gt;"&amp;L$11,SpendData[Date],"&lt;="&amp;M$11,SpendData[Category],$F25)</f>
        <v>0</v>
      </c>
      <c r="N25" s="148">
        <f>SUMIFS(SpendData[Debit],SpendData[Date],"&gt;"&amp;M$11,SpendData[Date],"&lt;="&amp;N$11,SpendData[Category],$F25)</f>
        <v>0</v>
      </c>
      <c r="O25" s="148">
        <f>SUMIFS(SpendData[Debit],SpendData[Date],"&gt;"&amp;N$11,SpendData[Date],"&lt;="&amp;O$11,SpendData[Category],$F25)</f>
        <v>0</v>
      </c>
      <c r="P25" s="148">
        <f>SUMIFS(SpendData[Debit],SpendData[Date],"&gt;"&amp;O$11,SpendData[Date],"&lt;="&amp;P$11,SpendData[Category],$F25)</f>
        <v>0</v>
      </c>
      <c r="Q25" s="148">
        <f>SUMIFS(SpendData[Debit],SpendData[Date],"&gt;"&amp;P$11,SpendData[Date],"&lt;="&amp;Q$11,SpendData[Category],$F25)</f>
        <v>0</v>
      </c>
      <c r="R25" s="148">
        <f>SUMIFS(SpendData[Debit],SpendData[Date],"&gt;"&amp;Q$11,SpendData[Date],"&lt;="&amp;R$11,SpendData[Category],$F25)</f>
        <v>0</v>
      </c>
      <c r="S25" s="148">
        <f>SUMIFS(SpendData[Debit],SpendData[Date],"&gt;"&amp;R$11,SpendData[Date],"&lt;="&amp;S$11,SpendData[Category],$F25)</f>
        <v>0</v>
      </c>
      <c r="T25" s="148">
        <f>SUMIFS(SpendData[Debit],SpendData[Date],"&gt;"&amp;S$11,SpendData[Date],"&lt;="&amp;T$11,SpendData[Category],$F25)</f>
        <v>0</v>
      </c>
      <c r="U25" s="148">
        <f>SUMIFS(SpendData[Debit],SpendData[Date],"&gt;"&amp;T$11,SpendData[Date],"&lt;="&amp;U$11,SpendData[Category],$F25)</f>
        <v>0</v>
      </c>
      <c r="V25" s="148">
        <f>SUMIFS(SpendData[Debit],SpendData[Date],"&gt;"&amp;U$11,SpendData[Date],"&lt;="&amp;V$11,SpendData[Category],$F25)</f>
        <v>0</v>
      </c>
      <c r="W25" s="148">
        <f>SUMIFS(SpendData[Debit],SpendData[Date],"&gt;"&amp;V$11,SpendData[Date],"&lt;="&amp;W$11,SpendData[Category],$F25)</f>
        <v>0</v>
      </c>
      <c r="X25" s="148">
        <f>SUMIFS(SpendData[Debit],SpendData[Date],"&gt;"&amp;W$11,SpendData[Date],"&lt;="&amp;X$11,SpendData[Category],$F25)</f>
        <v>0</v>
      </c>
      <c r="Y25" s="148">
        <f>SUMIFS(SpendData[Debit],SpendData[Date],"&gt;"&amp;X$11,SpendData[Date],"&lt;="&amp;Y$11,SpendData[Category],$F25)</f>
        <v>0</v>
      </c>
      <c r="Z25" s="148">
        <f>SUMIFS(SpendData[Debit],SpendData[Date],"&gt;"&amp;Y$11,SpendData[Date],"&lt;="&amp;Z$11,SpendData[Category],$F25)</f>
        <v>0</v>
      </c>
      <c r="AA25" s="148">
        <f>SUMIFS(SpendData[Debit],SpendData[Date],"&gt;"&amp;Z$11,SpendData[Date],"&lt;="&amp;AA$11,SpendData[Category],$F25)</f>
        <v>0</v>
      </c>
      <c r="AB25" s="148">
        <f>SUMIFS(SpendData[Debit],SpendData[Date],"&gt;"&amp;AA$11,SpendData[Date],"&lt;="&amp;AB$11,SpendData[Category],$F25)</f>
        <v>0</v>
      </c>
      <c r="AC25" s="148">
        <f>SUMIFS(SpendData[Debit],SpendData[Date],"&gt;"&amp;AB$11,SpendData[Date],"&lt;="&amp;AC$11,SpendData[Category],$F25)</f>
        <v>0</v>
      </c>
      <c r="AD25" s="148">
        <f>SUMIFS(SpendData[Debit],SpendData[Date],"&gt;"&amp;AC$11,SpendData[Date],"&lt;="&amp;AD$11,SpendData[Category],$F25)</f>
        <v>0</v>
      </c>
      <c r="AE25" s="148">
        <f>SUMIFS(SpendData[Debit],SpendData[Date],"&gt;"&amp;AD$11,SpendData[Date],"&lt;="&amp;AE$11,SpendData[Category],$F25)</f>
        <v>0</v>
      </c>
      <c r="AF25" s="148">
        <f>SUMIFS(SpendData[Debit],SpendData[Date],"&gt;"&amp;AE$11,SpendData[Date],"&lt;="&amp;AF$11,SpendData[Category],$F25)</f>
        <v>0</v>
      </c>
      <c r="AG25" s="148">
        <f>SUMIFS(SpendData[Debit],SpendData[Date],"&gt;"&amp;AF$11,SpendData[Date],"&lt;="&amp;AG$11,SpendData[Category],$F25)</f>
        <v>0</v>
      </c>
      <c r="AH25" s="148">
        <f>SUMIFS(SpendData[Debit],SpendData[Date],"&gt;"&amp;AG$11,SpendData[Date],"&lt;="&amp;AH$11,SpendData[Category],$F25)</f>
        <v>0</v>
      </c>
      <c r="AI25" s="148">
        <f>SUMIFS(SpendData[Debit],SpendData[Date],"&gt;"&amp;AH$11,SpendData[Date],"&lt;="&amp;AI$11,SpendData[Category],$F25)</f>
        <v>0</v>
      </c>
      <c r="AJ25" s="148">
        <f>SUMIFS(SpendData[Debit],SpendData[Date],"&gt;"&amp;AI$11,SpendData[Date],"&lt;="&amp;AJ$11,SpendData[Category],$F25)</f>
        <v>0</v>
      </c>
      <c r="AK25" s="148">
        <f>SUMIFS(SpendData[Debit],SpendData[Date],"&gt;"&amp;AJ$11,SpendData[Date],"&lt;="&amp;AK$11,SpendData[Category],$F25)</f>
        <v>0</v>
      </c>
      <c r="AL25" s="148">
        <f>SUMIFS(SpendData[Debit],SpendData[Date],"&gt;"&amp;AK$11,SpendData[Date],"&lt;="&amp;AL$11,SpendData[Category],$F25)</f>
        <v>0</v>
      </c>
      <c r="AM25" s="148">
        <f>SUMIFS(SpendData[Debit],SpendData[Date],"&gt;"&amp;AL$11,SpendData[Date],"&lt;="&amp;AM$11,SpendData[Category],$F25)</f>
        <v>0</v>
      </c>
      <c r="AN25" s="148">
        <f>SUMIFS(SpendData[Debit],SpendData[Date],"&gt;"&amp;AM$11,SpendData[Date],"&lt;="&amp;AN$11,SpendData[Category],$F25)</f>
        <v>0</v>
      </c>
      <c r="AO25" s="148">
        <f>SUMIFS(SpendData[Debit],SpendData[Date],"&gt;"&amp;AN$11,SpendData[Date],"&lt;="&amp;AO$11,SpendData[Category],$F25)</f>
        <v>0</v>
      </c>
      <c r="AP25" s="148">
        <f>SUMIFS(SpendData[Debit],SpendData[Date],"&gt;"&amp;AO$11,SpendData[Date],"&lt;="&amp;AP$11,SpendData[Category],$F25)</f>
        <v>0</v>
      </c>
      <c r="AQ25" s="148">
        <f>SUMIFS(SpendData[Debit],SpendData[Date],"&gt;"&amp;AP$11,SpendData[Date],"&lt;="&amp;AQ$11,SpendData[Category],$F25)</f>
        <v>0</v>
      </c>
      <c r="AR25" s="148">
        <f>SUMIFS(SpendData[Debit],SpendData[Date],"&gt;"&amp;AQ$11,SpendData[Date],"&lt;="&amp;AR$11,SpendData[Category],$F25)</f>
        <v>0</v>
      </c>
      <c r="AS25" s="148">
        <f>SUMIFS(SpendData[Debit],SpendData[Date],"&gt;"&amp;AR$11,SpendData[Date],"&lt;="&amp;AS$11,SpendData[Category],$F25)</f>
        <v>0</v>
      </c>
      <c r="AT25" s="148">
        <f>SUMIFS(SpendData[Debit],SpendData[Date],"&gt;"&amp;AS$11,SpendData[Date],"&lt;="&amp;AT$11,SpendData[Category],$F25)</f>
        <v>0</v>
      </c>
      <c r="AU25" s="148">
        <f>SUMIFS(SpendData[Debit],SpendData[Date],"&gt;"&amp;AT$11,SpendData[Date],"&lt;="&amp;AU$11,SpendData[Category],$F25)</f>
        <v>0</v>
      </c>
      <c r="AV25" s="148">
        <f>SUMIFS(SpendData[Debit],SpendData[Date],"&gt;"&amp;AU$11,SpendData[Date],"&lt;="&amp;AV$11,SpendData[Category],$F25)</f>
        <v>0</v>
      </c>
      <c r="AW25" s="148">
        <f>SUMIFS(SpendData[Debit],SpendData[Date],"&gt;"&amp;AV$11,SpendData[Date],"&lt;="&amp;AW$11,SpendData[Category],$F25)</f>
        <v>0</v>
      </c>
      <c r="AX25" s="148">
        <f>SUMIFS(SpendData[Debit],SpendData[Date],"&gt;"&amp;AW$11,SpendData[Date],"&lt;="&amp;AX$11,SpendData[Category],$F25)</f>
        <v>0</v>
      </c>
      <c r="AY25" s="148">
        <f>SUMIFS(SpendData[Debit],SpendData[Date],"&gt;"&amp;AX$11,SpendData[Date],"&lt;="&amp;AY$11,SpendData[Category],$F25)</f>
        <v>0</v>
      </c>
      <c r="AZ25" s="148">
        <f>SUMIFS(SpendData[Debit],SpendData[Date],"&gt;"&amp;AY$11,SpendData[Date],"&lt;="&amp;AZ$11,SpendData[Category],$F25)</f>
        <v>0</v>
      </c>
      <c r="BA25" s="148">
        <f>SUMIFS(SpendData[Debit],SpendData[Date],"&gt;"&amp;AZ$11,SpendData[Date],"&lt;="&amp;BA$11,SpendData[Category],$F25)</f>
        <v>0</v>
      </c>
      <c r="BB25" s="148">
        <f>SUMIFS(SpendData[Debit],SpendData[Date],"&gt;"&amp;BA$11,SpendData[Date],"&lt;="&amp;BB$11,SpendData[Category],$F25)</f>
        <v>0</v>
      </c>
      <c r="BC25" s="148">
        <f>SUMIFS(SpendData[Debit],SpendData[Date],"&gt;"&amp;BB$11,SpendData[Date],"&lt;="&amp;BC$11,SpendData[Category],$F25)</f>
        <v>0</v>
      </c>
      <c r="BD25" s="148">
        <f>SUMIFS(SpendData[Debit],SpendData[Date],"&gt;"&amp;BC$11,SpendData[Date],"&lt;="&amp;BD$11,SpendData[Category],$F25)</f>
        <v>0</v>
      </c>
      <c r="BE25" s="148">
        <f>SUMIFS(SpendData[Debit],SpendData[Date],"&gt;"&amp;BD$11,SpendData[Date],"&lt;="&amp;BE$11,SpendData[Category],$F25)</f>
        <v>0</v>
      </c>
      <c r="BF25" s="148">
        <f>SUMIFS(SpendData[Debit],SpendData[Date],"&gt;"&amp;BE$11,SpendData[Date],"&lt;="&amp;BF$11,SpendData[Category],$F25)</f>
        <v>0</v>
      </c>
      <c r="BG25" s="148">
        <f>SUMIFS(SpendData[Debit],SpendData[Date],"&gt;"&amp;BF$11,SpendData[Date],"&lt;="&amp;BG$11,SpendData[Category],$F25)</f>
        <v>0</v>
      </c>
      <c r="BH25" s="148">
        <f>SUMIFS(SpendData[Debit],SpendData[Date],"&gt;"&amp;BG$11,SpendData[Date],"&lt;="&amp;BH$11,SpendData[Category],$F25)</f>
        <v>0</v>
      </c>
      <c r="BI25" s="148">
        <f>SUMIFS(SpendData[Debit],SpendData[Date],"&gt;"&amp;BH$11,SpendData[Date],"&lt;="&amp;BI$11,SpendData[Category],$F25)</f>
        <v>0</v>
      </c>
      <c r="BJ25" s="148">
        <f>SUMIFS(SpendData[Debit],SpendData[Date],"&gt;"&amp;BI$11,SpendData[Date],"&lt;="&amp;BJ$11,SpendData[Category],$F25)</f>
        <v>0</v>
      </c>
      <c r="BK25" s="148">
        <f>SUMIFS(SpendData[Debit],SpendData[Date],"&gt;"&amp;BJ$11,SpendData[Date],"&lt;="&amp;BK$11,SpendData[Category],$F25)</f>
        <v>0</v>
      </c>
      <c r="BL25" s="148">
        <f>SUMIFS(SpendData[Debit],SpendData[Date],"&gt;"&amp;BK$11,SpendData[Date],"&lt;="&amp;BL$11,SpendData[Category],$F25)</f>
        <v>0</v>
      </c>
      <c r="BM25" s="148">
        <f>SUMIFS(SpendData[Debit],SpendData[Date],"&gt;"&amp;BL$11,SpendData[Date],"&lt;="&amp;BM$11,SpendData[Category],$F25)</f>
        <v>0</v>
      </c>
      <c r="BN25" s="148">
        <f>SUMIFS(SpendData[Debit],SpendData[Date],"&gt;"&amp;BM$11,SpendData[Date],"&lt;="&amp;BN$11,SpendData[Category],$F25)</f>
        <v>0</v>
      </c>
      <c r="BO25" s="148">
        <f>SUMIFS(SpendData[Debit],SpendData[Date],"&gt;"&amp;BN$11,SpendData[Date],"&lt;="&amp;BO$11,SpendData[Category],$F25)</f>
        <v>0</v>
      </c>
      <c r="BP25" s="148">
        <f>SUMIFS(SpendData[Debit],SpendData[Date],"&gt;"&amp;BO$11,SpendData[Date],"&lt;="&amp;BP$11,SpendData[Category],$F25)</f>
        <v>0</v>
      </c>
      <c r="BQ25" s="148">
        <f>SUMIFS(SpendData[Debit],SpendData[Date],"&gt;"&amp;BP$11,SpendData[Date],"&lt;="&amp;BQ$11,SpendData[Category],$F25)</f>
        <v>0</v>
      </c>
      <c r="BR25" s="148">
        <f>SUMIFS(SpendData[Debit],SpendData[Date],"&gt;"&amp;BQ$11,SpendData[Date],"&lt;="&amp;BR$11,SpendData[Category],$F25)</f>
        <v>0</v>
      </c>
      <c r="BS25" s="148">
        <f>SUMIFS(SpendData[Debit],SpendData[Date],"&gt;"&amp;BR$11,SpendData[Date],"&lt;="&amp;BS$11,SpendData[Category],$F25)</f>
        <v>0</v>
      </c>
      <c r="BT25" s="148">
        <f>SUMIFS(SpendData[Debit],SpendData[Date],"&gt;"&amp;BS$11,SpendData[Date],"&lt;="&amp;BT$11,SpendData[Category],$F25)</f>
        <v>0</v>
      </c>
      <c r="BU25" s="148">
        <f>SUMIFS(SpendData[Debit],SpendData[Date],"&gt;"&amp;BT$11,SpendData[Date],"&lt;="&amp;BU$11,SpendData[Category],$F25)</f>
        <v>0</v>
      </c>
      <c r="BV25" s="148">
        <f>SUMIFS(SpendData[Debit],SpendData[Date],"&gt;"&amp;BU$11,SpendData[Date],"&lt;="&amp;BV$11,SpendData[Category],$F25)</f>
        <v>0</v>
      </c>
      <c r="BW25" s="148">
        <f>SUMIFS(SpendData[Debit],SpendData[Date],"&gt;"&amp;BV$11,SpendData[Date],"&lt;="&amp;BW$11,SpendData[Category],$F25)</f>
        <v>0</v>
      </c>
      <c r="BX25" s="148">
        <f>SUMIFS(SpendData[Debit],SpendData[Date],"&gt;"&amp;BW$11,SpendData[Date],"&lt;="&amp;BX$11,SpendData[Category],$F25)</f>
        <v>0</v>
      </c>
      <c r="BY25" s="148">
        <f>SUMIFS(SpendData[Debit],SpendData[Date],"&gt;"&amp;BX$11,SpendData[Date],"&lt;="&amp;BY$11,SpendData[Category],$F25)</f>
        <v>0</v>
      </c>
      <c r="BZ25" s="148">
        <f>SUMIFS(SpendData[Debit],SpendData[Date],"&gt;"&amp;BY$11,SpendData[Date],"&lt;="&amp;BZ$11,SpendData[Category],$F25)</f>
        <v>0</v>
      </c>
      <c r="CA25" s="148">
        <f>SUMIFS(SpendData[Debit],SpendData[Date],"&gt;"&amp;BZ$11,SpendData[Date],"&lt;="&amp;CA$11,SpendData[Category],$F25)</f>
        <v>0</v>
      </c>
      <c r="CB25" s="148">
        <f>SUMIFS(SpendData[Debit],SpendData[Date],"&gt;"&amp;CA$11,SpendData[Date],"&lt;="&amp;CB$11,SpendData[Category],$F25)</f>
        <v>0</v>
      </c>
      <c r="CC25" s="148">
        <f>SUMIFS(SpendData[Debit],SpendData[Date],"&gt;"&amp;CB$11,SpendData[Date],"&lt;="&amp;CC$11,SpendData[Category],$F25)</f>
        <v>0</v>
      </c>
      <c r="CD25" s="148">
        <f>SUMIFS(SpendData[Debit],SpendData[Date],"&gt;"&amp;CC$11,SpendData[Date],"&lt;="&amp;CD$11,SpendData[Category],$F25)</f>
        <v>0</v>
      </c>
      <c r="CE25" s="148">
        <f>SUMIFS(SpendData[Debit],SpendData[Date],"&gt;"&amp;CD$11,SpendData[Date],"&lt;="&amp;CE$11,SpendData[Category],$F25)</f>
        <v>0</v>
      </c>
      <c r="CF25" s="148">
        <f>SUMIFS(SpendData[Debit],SpendData[Date],"&gt;"&amp;CE$11,SpendData[Date],"&lt;="&amp;CF$11,SpendData[Category],$F25)</f>
        <v>0</v>
      </c>
      <c r="CG25" s="148">
        <f>SUMIFS(SpendData[Debit],SpendData[Date],"&gt;"&amp;CF$11,SpendData[Date],"&lt;="&amp;CG$11,SpendData[Category],$F25)</f>
        <v>0</v>
      </c>
      <c r="CH25" s="148">
        <f>SUMIFS(SpendData[Debit],SpendData[Date],"&gt;"&amp;CG$11,SpendData[Date],"&lt;="&amp;CH$11,SpendData[Category],$F25)</f>
        <v>0</v>
      </c>
      <c r="CI25" s="148">
        <f>SUMIFS(SpendData[Debit],SpendData[Date],"&gt;"&amp;CH$11,SpendData[Date],"&lt;="&amp;CI$11,SpendData[Category],$F25)</f>
        <v>0</v>
      </c>
      <c r="CJ25" s="148">
        <f>SUMIFS(SpendData[Debit],SpendData[Date],"&gt;"&amp;CI$11,SpendData[Date],"&lt;="&amp;CJ$11,SpendData[Category],$F25)</f>
        <v>0</v>
      </c>
      <c r="CK25" s="148">
        <f>SUMIFS(SpendData[Debit],SpendData[Date],"&gt;"&amp;CJ$11,SpendData[Date],"&lt;="&amp;CK$11,SpendData[Category],$F25)</f>
        <v>0</v>
      </c>
      <c r="CL25" s="148">
        <f>SUMIFS(SpendData[Debit],SpendData[Date],"&gt;"&amp;CK$11,SpendData[Date],"&lt;="&amp;CL$11,SpendData[Category],$F25)</f>
        <v>0</v>
      </c>
      <c r="CM25" s="148">
        <f>SUMIFS(SpendData[Debit],SpendData[Date],"&gt;"&amp;CL$11,SpendData[Date],"&lt;="&amp;CM$11,SpendData[Category],$F25)</f>
        <v>0</v>
      </c>
      <c r="CN25" s="148">
        <f>SUMIFS(SpendData[Debit],SpendData[Date],"&gt;"&amp;CM$11,SpendData[Date],"&lt;="&amp;CN$11,SpendData[Category],$F25)</f>
        <v>0</v>
      </c>
      <c r="CO25" s="148">
        <f>SUMIFS(SpendData[Debit],SpendData[Date],"&gt;"&amp;CN$11,SpendData[Date],"&lt;="&amp;CO$11,SpendData[Category],$F25)</f>
        <v>0</v>
      </c>
      <c r="CP25" s="148">
        <f>SUMIFS(SpendData[Debit],SpendData[Date],"&gt;"&amp;CO$11,SpendData[Date],"&lt;="&amp;CP$11,SpendData[Category],$F25)</f>
        <v>0</v>
      </c>
      <c r="CQ25" s="148">
        <f>SUMIFS(SpendData[Debit],SpendData[Date],"&gt;"&amp;CP$11,SpendData[Date],"&lt;="&amp;CQ$11,SpendData[Category],$F25)</f>
        <v>0</v>
      </c>
      <c r="CR25" s="148">
        <f>SUMIFS(SpendData[Debit],SpendData[Date],"&gt;"&amp;CQ$11,SpendData[Date],"&lt;="&amp;CR$11,SpendData[Category],$F25)</f>
        <v>0</v>
      </c>
      <c r="CS25" s="148">
        <f>SUMIFS(SpendData[Debit],SpendData[Date],"&gt;"&amp;CR$11,SpendData[Date],"&lt;="&amp;CS$11,SpendData[Category],$F25)</f>
        <v>0</v>
      </c>
      <c r="CT25" s="148">
        <f>SUMIFS(SpendData[Debit],SpendData[Date],"&gt;"&amp;CS$11,SpendData[Date],"&lt;="&amp;CT$11,SpendData[Category],$F25)</f>
        <v>0</v>
      </c>
      <c r="CU25" s="148">
        <f>SUMIFS(SpendData[Debit],SpendData[Date],"&gt;"&amp;CT$11,SpendData[Date],"&lt;="&amp;CU$11,SpendData[Category],$F25)</f>
        <v>0</v>
      </c>
      <c r="CV25" s="148">
        <f>SUMIFS(SpendData[Debit],SpendData[Date],"&gt;"&amp;CU$11,SpendData[Date],"&lt;="&amp;CV$11,SpendData[Category],$F25)</f>
        <v>0</v>
      </c>
      <c r="CW25" s="148">
        <f>SUMIFS(SpendData[Debit],SpendData[Date],"&gt;"&amp;CV$11,SpendData[Date],"&lt;="&amp;CW$11,SpendData[Category],$F25)</f>
        <v>0</v>
      </c>
      <c r="CX25" s="148">
        <f>SUMIFS(SpendData[Debit],SpendData[Date],"&gt;"&amp;CW$11,SpendData[Date],"&lt;="&amp;CX$11,SpendData[Category],$F25)</f>
        <v>0</v>
      </c>
      <c r="CY25" s="148">
        <f>SUMIFS(SpendData[Debit],SpendData[Date],"&gt;"&amp;CX$11,SpendData[Date],"&lt;="&amp;CY$11,SpendData[Category],$F25)</f>
        <v>0</v>
      </c>
      <c r="CZ25" s="148">
        <f>SUMIFS(SpendData[Debit],SpendData[Date],"&gt;"&amp;CY$11,SpendData[Date],"&lt;="&amp;CZ$11,SpendData[Category],$F25)</f>
        <v>0</v>
      </c>
      <c r="DA25" s="148">
        <f>SUMIFS(SpendData[Debit],SpendData[Date],"&gt;"&amp;CZ$11,SpendData[Date],"&lt;="&amp;DA$11,SpendData[Category],$F25)</f>
        <v>0</v>
      </c>
      <c r="DB25" s="148">
        <f>SUMIFS(SpendData[Debit],SpendData[Date],"&gt;"&amp;DA$11,SpendData[Date],"&lt;="&amp;DB$11,SpendData[Category],$F25)</f>
        <v>0</v>
      </c>
      <c r="DC25" s="148">
        <f>SUMIFS(SpendData[Debit],SpendData[Date],"&gt;"&amp;DB$11,SpendData[Date],"&lt;="&amp;DC$11,SpendData[Category],$F25)</f>
        <v>0</v>
      </c>
      <c r="DD25" s="148">
        <f>SUMIFS(SpendData[Debit],SpendData[Date],"&gt;"&amp;DC$11,SpendData[Date],"&lt;="&amp;DD$11,SpendData[Category],$F25)</f>
        <v>0</v>
      </c>
      <c r="DE25" s="148">
        <f>SUMIFS(SpendData[Debit],SpendData[Date],"&gt;"&amp;DD$11,SpendData[Date],"&lt;="&amp;DE$11,SpendData[Category],$F25)</f>
        <v>0</v>
      </c>
      <c r="DF25" s="148">
        <f>SUMIFS(SpendData[Debit],SpendData[Date],"&gt;"&amp;DE$11,SpendData[Date],"&lt;="&amp;DF$11,SpendData[Category],$F25)</f>
        <v>0</v>
      </c>
      <c r="DG25" s="148">
        <f>SUMIFS(SpendData[Debit],SpendData[Date],"&gt;"&amp;DF$11,SpendData[Date],"&lt;="&amp;DG$11,SpendData[Category],$F25)</f>
        <v>0</v>
      </c>
      <c r="DH25" s="148">
        <f>SUMIFS(SpendData[Debit],SpendData[Date],"&gt;"&amp;DG$11,SpendData[Date],"&lt;="&amp;DH$11,SpendData[Category],$F25)</f>
        <v>0</v>
      </c>
      <c r="DI25" s="148">
        <f>SUMIFS(SpendData[Debit],SpendData[Date],"&gt;"&amp;DH$11,SpendData[Date],"&lt;="&amp;DI$11,SpendData[Category],$F25)</f>
        <v>0</v>
      </c>
      <c r="DJ25" s="148">
        <f>SUMIFS(SpendData[Debit],SpendData[Date],"&gt;"&amp;DI$11,SpendData[Date],"&lt;="&amp;DJ$11,SpendData[Category],$F25)</f>
        <v>0</v>
      </c>
      <c r="DK25" s="148">
        <f>SUMIFS(SpendData[Debit],SpendData[Date],"&gt;"&amp;DJ$11,SpendData[Date],"&lt;="&amp;DK$11,SpendData[Category],$F25)</f>
        <v>0</v>
      </c>
      <c r="DL25" s="148">
        <f>SUMIFS(SpendData[Debit],SpendData[Date],"&gt;"&amp;DK$11,SpendData[Date],"&lt;="&amp;DL$11,SpendData[Category],$F25)</f>
        <v>0</v>
      </c>
      <c r="DM25" s="148">
        <f>SUMIFS(SpendData[Debit],SpendData[Date],"&gt;"&amp;DL$11,SpendData[Date],"&lt;="&amp;DM$11,SpendData[Category],$F25)</f>
        <v>0</v>
      </c>
      <c r="DN25" s="148">
        <f>SUMIFS(SpendData[Debit],SpendData[Date],"&gt;"&amp;DM$11,SpendData[Date],"&lt;="&amp;DN$11,SpendData[Category],$F25)</f>
        <v>0</v>
      </c>
      <c r="DO25" s="148">
        <f>SUMIFS(SpendData[Debit],SpendData[Date],"&gt;"&amp;DN$11,SpendData[Date],"&lt;="&amp;DO$11,SpendData[Category],$F25)</f>
        <v>0</v>
      </c>
      <c r="DP25" s="148">
        <f>SUMIFS(SpendData[Debit],SpendData[Date],"&gt;"&amp;DO$11,SpendData[Date],"&lt;="&amp;DP$11,SpendData[Category],$F25)</f>
        <v>0</v>
      </c>
      <c r="DQ25" s="148">
        <f>SUMIFS(SpendData[Debit],SpendData[Date],"&gt;"&amp;DP$11,SpendData[Date],"&lt;="&amp;DQ$11,SpendData[Category],$F25)</f>
        <v>0</v>
      </c>
      <c r="DR25" s="148">
        <f>SUMIFS(SpendData[Debit],SpendData[Date],"&gt;"&amp;DQ$11,SpendData[Date],"&lt;="&amp;DR$11,SpendData[Category],$F25)</f>
        <v>0</v>
      </c>
      <c r="DS25" s="148">
        <f>SUMIFS(SpendData[Debit],SpendData[Date],"&gt;"&amp;DR$11,SpendData[Date],"&lt;="&amp;DS$11,SpendData[Category],$F25)</f>
        <v>0</v>
      </c>
      <c r="DT25" s="148">
        <f>SUMIFS(SpendData[Debit],SpendData[Date],"&gt;"&amp;DS$11,SpendData[Date],"&lt;="&amp;DT$11,SpendData[Category],$F25)</f>
        <v>0</v>
      </c>
      <c r="DU25" s="148">
        <f>SUMIFS(SpendData[Debit],SpendData[Date],"&gt;"&amp;DT$11,SpendData[Date],"&lt;="&amp;DU$11,SpendData[Category],$F25)</f>
        <v>0</v>
      </c>
      <c r="DV25" s="148">
        <f>SUMIFS(SpendData[Debit],SpendData[Date],"&gt;"&amp;DU$11,SpendData[Date],"&lt;="&amp;DV$11,SpendData[Category],$F25)</f>
        <v>0</v>
      </c>
      <c r="DW25" s="148">
        <f>SUMIFS(SpendData[Debit],SpendData[Date],"&gt;"&amp;DV$11,SpendData[Date],"&lt;="&amp;DW$11,SpendData[Category],$F25)</f>
        <v>0</v>
      </c>
      <c r="DX25" s="148">
        <f>SUMIFS(SpendData[Debit],SpendData[Date],"&gt;"&amp;DW$11,SpendData[Date],"&lt;="&amp;DX$11,SpendData[Category],$F25)</f>
        <v>0</v>
      </c>
      <c r="DY25" s="148">
        <f>SUMIFS(SpendData[Debit],SpendData[Date],"&gt;"&amp;DX$11,SpendData[Date],"&lt;="&amp;DY$11,SpendData[Category],$F25)</f>
        <v>0</v>
      </c>
      <c r="DZ25" s="148">
        <f>SUMIFS(SpendData[Debit],SpendData[Date],"&gt;"&amp;DY$11,SpendData[Date],"&lt;="&amp;DZ$11,SpendData[Category],$F25)</f>
        <v>0</v>
      </c>
      <c r="EA25" s="148">
        <f>SUMIFS(SpendData[Debit],SpendData[Date],"&gt;"&amp;DZ$11,SpendData[Date],"&lt;="&amp;EA$11,SpendData[Category],$F25)</f>
        <v>0</v>
      </c>
      <c r="EB25" s="148">
        <f>SUMIFS(SpendData[Debit],SpendData[Date],"&gt;"&amp;EA$11,SpendData[Date],"&lt;="&amp;EB$11,SpendData[Category],$F25)</f>
        <v>0</v>
      </c>
      <c r="EC25" s="148">
        <f>SUMIFS(SpendData[Debit],SpendData[Date],"&gt;"&amp;EB$11,SpendData[Date],"&lt;="&amp;EC$11,SpendData[Category],$F25)</f>
        <v>0</v>
      </c>
      <c r="ED25" s="148">
        <f>SUMIFS(SpendData[Debit],SpendData[Date],"&gt;"&amp;EC$11,SpendData[Date],"&lt;="&amp;ED$11,SpendData[Category],$F25)</f>
        <v>0</v>
      </c>
      <c r="EE25" s="148">
        <f>SUMIFS(SpendData[Debit],SpendData[Date],"&gt;"&amp;ED$11,SpendData[Date],"&lt;="&amp;EE$11,SpendData[Category],$F25)</f>
        <v>0</v>
      </c>
      <c r="EF25" s="148">
        <f>SUMIFS(SpendData[Debit],SpendData[Date],"&gt;"&amp;EE$11,SpendData[Date],"&lt;="&amp;EF$11,SpendData[Category],$F25)</f>
        <v>0</v>
      </c>
      <c r="EG25" s="148">
        <f>SUMIFS(SpendData[Debit],SpendData[Date],"&gt;"&amp;EF$11,SpendData[Date],"&lt;="&amp;EG$11,SpendData[Category],$F25)</f>
        <v>0</v>
      </c>
      <c r="EH25" s="148">
        <f>SUMIFS(SpendData[Debit],SpendData[Date],"&gt;"&amp;EG$11,SpendData[Date],"&lt;="&amp;EH$11,SpendData[Category],$F25)</f>
        <v>0</v>
      </c>
      <c r="EI25" s="148">
        <f>SUMIFS(SpendData[Debit],SpendData[Date],"&gt;"&amp;EH$11,SpendData[Date],"&lt;="&amp;EI$11,SpendData[Category],$F25)</f>
        <v>0</v>
      </c>
      <c r="EJ25" s="148">
        <f>SUMIFS(SpendData[Debit],SpendData[Date],"&gt;"&amp;EI$11,SpendData[Date],"&lt;="&amp;EJ$11,SpendData[Category],$F25)</f>
        <v>0</v>
      </c>
      <c r="EK25" s="148">
        <f>SUMIFS(SpendData[Debit],SpendData[Date],"&gt;"&amp;EJ$11,SpendData[Date],"&lt;="&amp;EK$11,SpendData[Category],$F25)</f>
        <v>0</v>
      </c>
      <c r="EL25" s="148">
        <f>SUMIFS(SpendData[Debit],SpendData[Date],"&gt;"&amp;EK$11,SpendData[Date],"&lt;="&amp;EL$11,SpendData[Category],$F25)</f>
        <v>0</v>
      </c>
      <c r="EM25" s="148">
        <f>SUMIFS(SpendData[Debit],SpendData[Date],"&gt;"&amp;EL$11,SpendData[Date],"&lt;="&amp;EM$11,SpendData[Category],$F25)</f>
        <v>0</v>
      </c>
      <c r="EN25" s="148">
        <f>SUMIFS(SpendData[Debit],SpendData[Date],"&gt;"&amp;EM$11,SpendData[Date],"&lt;="&amp;EN$11,SpendData[Category],$F25)</f>
        <v>0</v>
      </c>
      <c r="EO25" s="148">
        <f>SUMIFS(SpendData[Debit],SpendData[Date],"&gt;"&amp;EN$11,SpendData[Date],"&lt;="&amp;EO$11,SpendData[Category],$F25)</f>
        <v>0</v>
      </c>
      <c r="EP25" s="148">
        <f>SUMIFS(SpendData[Debit],SpendData[Date],"&gt;"&amp;EO$11,SpendData[Date],"&lt;="&amp;EP$11,SpendData[Category],$F25)</f>
        <v>0</v>
      </c>
      <c r="EQ25" s="148">
        <f>SUMIFS(SpendData[Debit],SpendData[Date],"&gt;"&amp;EP$11,SpendData[Date],"&lt;="&amp;EQ$11,SpendData[Category],$F25)</f>
        <v>0</v>
      </c>
      <c r="ER25" s="148">
        <f>SUMIFS(SpendData[Debit],SpendData[Date],"&gt;"&amp;EQ$11,SpendData[Date],"&lt;="&amp;ER$11,SpendData[Category],$F25)</f>
        <v>0</v>
      </c>
      <c r="ES25" s="148">
        <f>SUMIFS(SpendData[Debit],SpendData[Date],"&gt;"&amp;ER$11,SpendData[Date],"&lt;="&amp;ES$11,SpendData[Category],$F25)</f>
        <v>0</v>
      </c>
      <c r="ET25" s="148">
        <f>SUMIFS(SpendData[Debit],SpendData[Date],"&gt;"&amp;ES$11,SpendData[Date],"&lt;="&amp;ET$11,SpendData[Category],$F25)</f>
        <v>0</v>
      </c>
      <c r="EU25" s="148">
        <f>SUMIFS(SpendData[Debit],SpendData[Date],"&gt;"&amp;ET$11,SpendData[Date],"&lt;="&amp;EU$11,SpendData[Category],$F25)</f>
        <v>0</v>
      </c>
      <c r="EV25" s="148">
        <f>SUMIFS(SpendData[Debit],SpendData[Date],"&gt;"&amp;EU$11,SpendData[Date],"&lt;="&amp;EV$11,SpendData[Category],$F25)</f>
        <v>0</v>
      </c>
      <c r="EW25" s="148">
        <f>SUMIFS(SpendData[Debit],SpendData[Date],"&gt;"&amp;EV$11,SpendData[Date],"&lt;="&amp;EW$11,SpendData[Category],$F25)</f>
        <v>0</v>
      </c>
      <c r="EX25" s="148">
        <f>SUMIFS(SpendData[Debit],SpendData[Date],"&gt;"&amp;EW$11,SpendData[Date],"&lt;="&amp;EX$11,SpendData[Category],$F25)</f>
        <v>0</v>
      </c>
      <c r="EY25" s="148">
        <f>SUMIFS(SpendData[Debit],SpendData[Date],"&gt;"&amp;EX$11,SpendData[Date],"&lt;="&amp;EY$11,SpendData[Category],$F25)</f>
        <v>0</v>
      </c>
      <c r="EZ25" s="148">
        <f>SUMIFS(SpendData[Debit],SpendData[Date],"&gt;"&amp;EY$11,SpendData[Date],"&lt;="&amp;EZ$11,SpendData[Category],$F25)</f>
        <v>0</v>
      </c>
      <c r="FA25" s="148">
        <f>SUMIFS(SpendData[Debit],SpendData[Date],"&gt;"&amp;EZ$11,SpendData[Date],"&lt;="&amp;FA$11,SpendData[Category],$F25)</f>
        <v>0</v>
      </c>
      <c r="FB25" s="148">
        <f>SUMIFS(SpendData[Debit],SpendData[Date],"&gt;"&amp;FA$11,SpendData[Date],"&lt;="&amp;FB$11,SpendData[Category],$F25)</f>
        <v>0</v>
      </c>
      <c r="FC25" s="148">
        <f>SUMIFS(SpendData[Debit],SpendData[Date],"&gt;"&amp;FB$11,SpendData[Date],"&lt;="&amp;FC$11,SpendData[Category],$F25)</f>
        <v>0</v>
      </c>
      <c r="FD25" s="148">
        <f>SUMIFS(SpendData[Debit],SpendData[Date],"&gt;"&amp;FC$11,SpendData[Date],"&lt;="&amp;FD$11,SpendData[Category],$F25)</f>
        <v>0</v>
      </c>
      <c r="FE25" s="148">
        <f>SUMIFS(SpendData[Debit],SpendData[Date],"&gt;"&amp;FD$11,SpendData[Date],"&lt;="&amp;FE$11,SpendData[Category],$F25)</f>
        <v>0</v>
      </c>
      <c r="FF25" s="148">
        <f>SUMIFS(SpendData[Debit],SpendData[Date],"&gt;"&amp;FE$11,SpendData[Date],"&lt;="&amp;FF$11,SpendData[Category],$F25)</f>
        <v>0</v>
      </c>
      <c r="FG25" s="148">
        <f>SUMIFS(SpendData[Debit],SpendData[Date],"&gt;"&amp;FF$11,SpendData[Date],"&lt;="&amp;FG$11,SpendData[Category],$F25)</f>
        <v>0</v>
      </c>
      <c r="FH25" s="148">
        <f>SUMIFS(SpendData[Debit],SpendData[Date],"&gt;"&amp;FG$11,SpendData[Date],"&lt;="&amp;FH$11,SpendData[Category],$F25)</f>
        <v>0</v>
      </c>
      <c r="FI25" s="148">
        <f>SUMIFS(SpendData[Debit],SpendData[Date],"&gt;"&amp;FH$11,SpendData[Date],"&lt;="&amp;FI$11,SpendData[Category],$F25)</f>
        <v>0</v>
      </c>
      <c r="FJ25" s="148">
        <f>SUMIFS(SpendData[Debit],SpendData[Date],"&gt;"&amp;FI$11,SpendData[Date],"&lt;="&amp;FJ$11,SpendData[Category],$F25)</f>
        <v>0</v>
      </c>
      <c r="FK25" s="148">
        <f>SUMIFS(SpendData[Debit],SpendData[Date],"&gt;"&amp;FJ$11,SpendData[Date],"&lt;="&amp;FK$11,SpendData[Category],$F25)</f>
        <v>0</v>
      </c>
      <c r="FL25" s="148">
        <f>SUMIFS(SpendData[Debit],SpendData[Date],"&gt;"&amp;FK$11,SpendData[Date],"&lt;="&amp;FL$11,SpendData[Category],$F25)</f>
        <v>0</v>
      </c>
      <c r="FM25" s="148">
        <f>SUMIFS(SpendData[Debit],SpendData[Date],"&gt;"&amp;FL$11,SpendData[Date],"&lt;="&amp;FM$11,SpendData[Category],$F25)</f>
        <v>0</v>
      </c>
      <c r="FN25" s="148">
        <f>SUMIFS(SpendData[Debit],SpendData[Date],"&gt;"&amp;FM$11,SpendData[Date],"&lt;="&amp;FN$11,SpendData[Category],$F25)</f>
        <v>0</v>
      </c>
      <c r="FO25" s="148">
        <f>SUMIFS(SpendData[Debit],SpendData[Date],"&gt;"&amp;FN$11,SpendData[Date],"&lt;="&amp;FO$11,SpendData[Category],$F25)</f>
        <v>0</v>
      </c>
      <c r="FP25" s="148">
        <f>SUMIFS(SpendData[Debit],SpendData[Date],"&gt;"&amp;FO$11,SpendData[Date],"&lt;="&amp;FP$11,SpendData[Category],$F25)</f>
        <v>0</v>
      </c>
      <c r="FQ25" s="148">
        <f>SUMIFS(SpendData[Debit],SpendData[Date],"&gt;"&amp;FP$11,SpendData[Date],"&lt;="&amp;FQ$11,SpendData[Category],$F25)</f>
        <v>0</v>
      </c>
      <c r="FR25" s="148">
        <f>SUMIFS(SpendData[Debit],SpendData[Date],"&gt;"&amp;FQ$11,SpendData[Date],"&lt;="&amp;FR$11,SpendData[Category],$F25)</f>
        <v>0</v>
      </c>
      <c r="FS25" s="148">
        <f>SUMIFS(SpendData[Debit],SpendData[Date],"&gt;"&amp;FR$11,SpendData[Date],"&lt;="&amp;FS$11,SpendData[Category],$F25)</f>
        <v>0</v>
      </c>
      <c r="FT25" s="148">
        <f>SUMIFS(SpendData[Debit],SpendData[Date],"&gt;"&amp;FS$11,SpendData[Date],"&lt;="&amp;FT$11,SpendData[Category],$F25)</f>
        <v>0</v>
      </c>
      <c r="FU25" s="148">
        <f>SUMIFS(SpendData[Debit],SpendData[Date],"&gt;"&amp;FT$11,SpendData[Date],"&lt;="&amp;FU$11,SpendData[Category],$F25)</f>
        <v>0</v>
      </c>
      <c r="FV25" s="148">
        <f>SUMIFS(SpendData[Debit],SpendData[Date],"&gt;"&amp;FU$11,SpendData[Date],"&lt;="&amp;FV$11,SpendData[Category],$F25)</f>
        <v>0</v>
      </c>
      <c r="FW25" s="148">
        <f>SUMIFS(SpendData[Debit],SpendData[Date],"&gt;"&amp;FV$11,SpendData[Date],"&lt;="&amp;FW$11,SpendData[Category],$F25)</f>
        <v>0</v>
      </c>
      <c r="FX25" s="148">
        <f>SUMIFS(SpendData[Debit],SpendData[Date],"&gt;"&amp;FW$11,SpendData[Date],"&lt;="&amp;FX$11,SpendData[Category],$F25)</f>
        <v>0</v>
      </c>
      <c r="FY25" s="148">
        <f>SUMIFS(SpendData[Debit],SpendData[Date],"&gt;"&amp;FX$11,SpendData[Date],"&lt;="&amp;FY$11,SpendData[Category],$F25)</f>
        <v>0</v>
      </c>
      <c r="FZ25" s="148">
        <f>SUMIFS(SpendData[Debit],SpendData[Date],"&gt;"&amp;FY$11,SpendData[Date],"&lt;="&amp;FZ$11,SpendData[Category],$F25)</f>
        <v>0</v>
      </c>
      <c r="GA25" s="148">
        <f>SUMIFS(SpendData[Debit],SpendData[Date],"&gt;"&amp;FZ$11,SpendData[Date],"&lt;="&amp;GA$11,SpendData[Category],$F25)</f>
        <v>0</v>
      </c>
      <c r="GB25" s="148">
        <f>SUMIFS(SpendData[Debit],SpendData[Date],"&gt;"&amp;GA$11,SpendData[Date],"&lt;="&amp;GB$11,SpendData[Category],$F25)</f>
        <v>0</v>
      </c>
      <c r="GC25" s="148">
        <f>SUMIFS(SpendData[Debit],SpendData[Date],"&gt;"&amp;GB$11,SpendData[Date],"&lt;="&amp;GC$11,SpendData[Category],$F25)</f>
        <v>0</v>
      </c>
      <c r="GD25" s="148">
        <f>SUMIFS(SpendData[Debit],SpendData[Date],"&gt;"&amp;GC$11,SpendData[Date],"&lt;="&amp;GD$11,SpendData[Category],$F25)</f>
        <v>0</v>
      </c>
      <c r="GE25" s="148">
        <f>SUMIFS(SpendData[Debit],SpendData[Date],"&gt;"&amp;GD$11,SpendData[Date],"&lt;="&amp;GE$11,SpendData[Category],$F25)</f>
        <v>0</v>
      </c>
      <c r="GH25" s="35">
        <v>44926</v>
      </c>
      <c r="GI25" s="408">
        <v>0</v>
      </c>
      <c r="GJ25" s="408">
        <v>85</v>
      </c>
      <c r="GK25" s="408">
        <v>3772.3086750631574</v>
      </c>
    </row>
    <row r="26" spans="1:193" ht="23.4" x14ac:dyDescent="0.45">
      <c r="A26" s="147" t="s">
        <v>310</v>
      </c>
      <c r="E26" s="65" t="str">
        <f>IFERROR(VLOOKUP(#REF!,#REF!,25,FALSE),"")</f>
        <v/>
      </c>
      <c r="GH26" s="35">
        <v>44957</v>
      </c>
      <c r="GI26" s="408">
        <v>0</v>
      </c>
      <c r="GJ26" s="408">
        <v>85</v>
      </c>
      <c r="GK26" s="408">
        <v>3772.3086750631574</v>
      </c>
    </row>
    <row r="27" spans="1:193" x14ac:dyDescent="0.3">
      <c r="A27" s="68" t="s">
        <v>96</v>
      </c>
      <c r="B27" t="s">
        <v>128</v>
      </c>
      <c r="E27" t="str">
        <f>IFERROR(VLOOKUP(A10,#REF!,25,FALSE),"")</f>
        <v/>
      </c>
      <c r="F27" s="158" t="str">
        <f>F4</f>
        <v>Spend [Card 2]</v>
      </c>
      <c r="G27" s="159">
        <v>44196</v>
      </c>
      <c r="H27" s="160">
        <f t="shared" ref="H27" si="368">EOMONTH(G27,1)</f>
        <v>44227</v>
      </c>
      <c r="I27" s="160">
        <f t="shared" ref="I27" si="369">EOMONTH(H27,1)</f>
        <v>44255</v>
      </c>
      <c r="J27" s="160">
        <f t="shared" ref="J27" si="370">EOMONTH(I27,1)</f>
        <v>44286</v>
      </c>
      <c r="K27" s="160">
        <f t="shared" ref="K27" si="371">EOMONTH(J27,1)</f>
        <v>44316</v>
      </c>
      <c r="L27" s="160">
        <f t="shared" ref="L27" si="372">EOMONTH(K27,1)</f>
        <v>44347</v>
      </c>
      <c r="M27" s="160">
        <f t="shared" ref="M27" si="373">EOMONTH(L27,1)</f>
        <v>44377</v>
      </c>
      <c r="N27" s="160">
        <f t="shared" ref="N27" si="374">EOMONTH(M27,1)</f>
        <v>44408</v>
      </c>
      <c r="O27" s="160">
        <f t="shared" ref="O27" si="375">EOMONTH(N27,1)</f>
        <v>44439</v>
      </c>
      <c r="P27" s="160">
        <f t="shared" ref="P27" si="376">EOMONTH(O27,1)</f>
        <v>44469</v>
      </c>
      <c r="Q27" s="160">
        <f t="shared" ref="Q27" si="377">EOMONTH(P27,1)</f>
        <v>44500</v>
      </c>
      <c r="R27" s="160">
        <f t="shared" ref="R27" si="378">EOMONTH(Q27,1)</f>
        <v>44530</v>
      </c>
      <c r="S27" s="160">
        <f t="shared" ref="S27" si="379">EOMONTH(R27,1)</f>
        <v>44561</v>
      </c>
      <c r="T27" s="160">
        <f t="shared" ref="T27" si="380">EOMONTH(S27,1)</f>
        <v>44592</v>
      </c>
      <c r="U27" s="160">
        <f t="shared" ref="U27" si="381">EOMONTH(T27,1)</f>
        <v>44620</v>
      </c>
      <c r="V27" s="160">
        <f t="shared" ref="V27" si="382">EOMONTH(U27,1)</f>
        <v>44651</v>
      </c>
      <c r="W27" s="160">
        <f t="shared" ref="W27" si="383">EOMONTH(V27,1)</f>
        <v>44681</v>
      </c>
      <c r="X27" s="160">
        <f t="shared" ref="X27" si="384">EOMONTH(W27,1)</f>
        <v>44712</v>
      </c>
      <c r="Y27" s="160">
        <f t="shared" ref="Y27" si="385">EOMONTH(X27,1)</f>
        <v>44742</v>
      </c>
      <c r="Z27" s="160">
        <f t="shared" ref="Z27" si="386">EOMONTH(Y27,1)</f>
        <v>44773</v>
      </c>
      <c r="AA27" s="160">
        <f t="shared" ref="AA27" si="387">EOMONTH(Z27,1)</f>
        <v>44804</v>
      </c>
      <c r="AB27" s="160">
        <f t="shared" ref="AB27" si="388">EOMONTH(AA27,1)</f>
        <v>44834</v>
      </c>
      <c r="AC27" s="160">
        <f t="shared" ref="AC27" si="389">EOMONTH(AB27,1)</f>
        <v>44865</v>
      </c>
      <c r="AD27" s="160">
        <f t="shared" ref="AD27" si="390">EOMONTH(AC27,1)</f>
        <v>44895</v>
      </c>
      <c r="AE27" s="160">
        <f t="shared" ref="AE27" si="391">EOMONTH(AD27,1)</f>
        <v>44926</v>
      </c>
      <c r="AF27" s="160">
        <f t="shared" ref="AF27" si="392">EOMONTH(AE27,1)</f>
        <v>44957</v>
      </c>
      <c r="AG27" s="160">
        <f t="shared" ref="AG27" si="393">EOMONTH(AF27,1)</f>
        <v>44985</v>
      </c>
      <c r="AH27" s="160">
        <f t="shared" ref="AH27" si="394">EOMONTH(AG27,1)</f>
        <v>45016</v>
      </c>
      <c r="AI27" s="160">
        <f t="shared" ref="AI27" si="395">EOMONTH(AH27,1)</f>
        <v>45046</v>
      </c>
      <c r="AJ27" s="160">
        <f t="shared" ref="AJ27" si="396">EOMONTH(AI27,1)</f>
        <v>45077</v>
      </c>
      <c r="AK27" s="160">
        <f t="shared" ref="AK27" si="397">EOMONTH(AJ27,1)</f>
        <v>45107</v>
      </c>
      <c r="AL27" s="160">
        <f t="shared" ref="AL27" si="398">EOMONTH(AK27,1)</f>
        <v>45138</v>
      </c>
      <c r="AM27" s="160">
        <f t="shared" ref="AM27" si="399">EOMONTH(AL27,1)</f>
        <v>45169</v>
      </c>
      <c r="AN27" s="160">
        <f t="shared" ref="AN27" si="400">EOMONTH(AM27,1)</f>
        <v>45199</v>
      </c>
      <c r="AO27" s="160">
        <f t="shared" ref="AO27" si="401">EOMONTH(AN27,1)</f>
        <v>45230</v>
      </c>
      <c r="AP27" s="160">
        <f t="shared" ref="AP27" si="402">EOMONTH(AO27,1)</f>
        <v>45260</v>
      </c>
      <c r="AQ27" s="160">
        <f t="shared" ref="AQ27" si="403">EOMONTH(AP27,1)</f>
        <v>45291</v>
      </c>
      <c r="AR27" s="160">
        <f t="shared" ref="AR27" si="404">EOMONTH(AQ27,1)</f>
        <v>45322</v>
      </c>
      <c r="AS27" s="160">
        <f t="shared" ref="AS27" si="405">EOMONTH(AR27,1)</f>
        <v>45351</v>
      </c>
      <c r="AT27" s="160">
        <f t="shared" ref="AT27" si="406">EOMONTH(AS27,1)</f>
        <v>45382</v>
      </c>
      <c r="AU27" s="160">
        <f t="shared" ref="AU27" si="407">EOMONTH(AT27,1)</f>
        <v>45412</v>
      </c>
      <c r="AV27" s="160">
        <f t="shared" ref="AV27" si="408">EOMONTH(AU27,1)</f>
        <v>45443</v>
      </c>
      <c r="AW27" s="160">
        <f t="shared" ref="AW27" si="409">EOMONTH(AV27,1)</f>
        <v>45473</v>
      </c>
      <c r="AX27" s="160">
        <f t="shared" ref="AX27" si="410">EOMONTH(AW27,1)</f>
        <v>45504</v>
      </c>
      <c r="AY27" s="160">
        <f t="shared" ref="AY27" si="411">EOMONTH(AX27,1)</f>
        <v>45535</v>
      </c>
      <c r="AZ27" s="160">
        <f t="shared" ref="AZ27" si="412">EOMONTH(AY27,1)</f>
        <v>45565</v>
      </c>
      <c r="BA27" s="160">
        <f t="shared" ref="BA27" si="413">EOMONTH(AZ27,1)</f>
        <v>45596</v>
      </c>
      <c r="BB27" s="160">
        <f t="shared" ref="BB27" si="414">EOMONTH(BA27,1)</f>
        <v>45626</v>
      </c>
      <c r="BC27" s="160">
        <f t="shared" ref="BC27" si="415">EOMONTH(BB27,1)</f>
        <v>45657</v>
      </c>
      <c r="BD27" s="160">
        <f t="shared" ref="BD27" si="416">EOMONTH(BC27,1)</f>
        <v>45688</v>
      </c>
      <c r="BE27" s="160">
        <f t="shared" ref="BE27" si="417">EOMONTH(BD27,1)</f>
        <v>45716</v>
      </c>
      <c r="BF27" s="160">
        <f t="shared" ref="BF27" si="418">EOMONTH(BE27,1)</f>
        <v>45747</v>
      </c>
      <c r="BG27" s="160">
        <f t="shared" ref="BG27" si="419">EOMONTH(BF27,1)</f>
        <v>45777</v>
      </c>
      <c r="BH27" s="160">
        <f t="shared" ref="BH27" si="420">EOMONTH(BG27,1)</f>
        <v>45808</v>
      </c>
      <c r="BI27" s="160">
        <f t="shared" ref="BI27" si="421">EOMONTH(BH27,1)</f>
        <v>45838</v>
      </c>
      <c r="BJ27" s="160">
        <f t="shared" ref="BJ27" si="422">EOMONTH(BI27,1)</f>
        <v>45869</v>
      </c>
      <c r="BK27" s="160">
        <f t="shared" ref="BK27" si="423">EOMONTH(BJ27,1)</f>
        <v>45900</v>
      </c>
      <c r="BL27" s="160">
        <f t="shared" ref="BL27" si="424">EOMONTH(BK27,1)</f>
        <v>45930</v>
      </c>
      <c r="BM27" s="160">
        <f t="shared" ref="BM27" si="425">EOMONTH(BL27,1)</f>
        <v>45961</v>
      </c>
      <c r="BN27" s="160">
        <f t="shared" ref="BN27" si="426">EOMONTH(BM27,1)</f>
        <v>45991</v>
      </c>
      <c r="BO27" s="160">
        <f t="shared" ref="BO27" si="427">EOMONTH(BN27,1)</f>
        <v>46022</v>
      </c>
      <c r="BP27" s="160">
        <f t="shared" ref="BP27" si="428">EOMONTH(BO27,1)</f>
        <v>46053</v>
      </c>
      <c r="BQ27" s="160">
        <f t="shared" ref="BQ27" si="429">EOMONTH(BP27,1)</f>
        <v>46081</v>
      </c>
      <c r="BR27" s="160">
        <f t="shared" ref="BR27" si="430">EOMONTH(BQ27,1)</f>
        <v>46112</v>
      </c>
      <c r="BS27" s="160">
        <f t="shared" ref="BS27" si="431">EOMONTH(BR27,1)</f>
        <v>46142</v>
      </c>
      <c r="BT27" s="160">
        <f t="shared" ref="BT27" si="432">EOMONTH(BS27,1)</f>
        <v>46173</v>
      </c>
      <c r="BU27" s="160">
        <f t="shared" ref="BU27" si="433">EOMONTH(BT27,1)</f>
        <v>46203</v>
      </c>
      <c r="BV27" s="160">
        <f t="shared" ref="BV27" si="434">EOMONTH(BU27,1)</f>
        <v>46234</v>
      </c>
      <c r="BW27" s="160">
        <f t="shared" ref="BW27" si="435">EOMONTH(BV27,1)</f>
        <v>46265</v>
      </c>
      <c r="BX27" s="160">
        <f t="shared" ref="BX27" si="436">EOMONTH(BW27,1)</f>
        <v>46295</v>
      </c>
      <c r="BY27" s="160">
        <f t="shared" ref="BY27" si="437">EOMONTH(BX27,1)</f>
        <v>46326</v>
      </c>
      <c r="BZ27" s="160">
        <f t="shared" ref="BZ27" si="438">EOMONTH(BY27,1)</f>
        <v>46356</v>
      </c>
      <c r="CA27" s="160">
        <f t="shared" ref="CA27" si="439">EOMONTH(BZ27,1)</f>
        <v>46387</v>
      </c>
      <c r="CB27" s="160">
        <f t="shared" ref="CB27" si="440">EOMONTH(CA27,1)</f>
        <v>46418</v>
      </c>
      <c r="CC27" s="160">
        <f t="shared" ref="CC27" si="441">EOMONTH(CB27,1)</f>
        <v>46446</v>
      </c>
      <c r="CD27" s="160">
        <f t="shared" ref="CD27" si="442">EOMONTH(CC27,1)</f>
        <v>46477</v>
      </c>
      <c r="CE27" s="160">
        <f t="shared" ref="CE27" si="443">EOMONTH(CD27,1)</f>
        <v>46507</v>
      </c>
      <c r="CF27" s="160">
        <f t="shared" ref="CF27" si="444">EOMONTH(CE27,1)</f>
        <v>46538</v>
      </c>
      <c r="CG27" s="160">
        <f t="shared" ref="CG27" si="445">EOMONTH(CF27,1)</f>
        <v>46568</v>
      </c>
      <c r="CH27" s="160">
        <f t="shared" ref="CH27" si="446">EOMONTH(CG27,1)</f>
        <v>46599</v>
      </c>
      <c r="CI27" s="160">
        <f t="shared" ref="CI27" si="447">EOMONTH(CH27,1)</f>
        <v>46630</v>
      </c>
      <c r="CJ27" s="160">
        <f t="shared" ref="CJ27" si="448">EOMONTH(CI27,1)</f>
        <v>46660</v>
      </c>
      <c r="CK27" s="160">
        <f t="shared" ref="CK27" si="449">EOMONTH(CJ27,1)</f>
        <v>46691</v>
      </c>
      <c r="CL27" s="160">
        <f t="shared" ref="CL27" si="450">EOMONTH(CK27,1)</f>
        <v>46721</v>
      </c>
      <c r="CM27" s="160">
        <f t="shared" ref="CM27" si="451">EOMONTH(CL27,1)</f>
        <v>46752</v>
      </c>
      <c r="CN27" s="160">
        <f t="shared" ref="CN27" si="452">EOMONTH(CM27,1)</f>
        <v>46783</v>
      </c>
      <c r="CO27" s="160">
        <f t="shared" ref="CO27" si="453">EOMONTH(CN27,1)</f>
        <v>46812</v>
      </c>
      <c r="CP27" s="160">
        <f t="shared" ref="CP27" si="454">EOMONTH(CO27,1)</f>
        <v>46843</v>
      </c>
      <c r="CQ27" s="160">
        <f t="shared" ref="CQ27" si="455">EOMONTH(CP27,1)</f>
        <v>46873</v>
      </c>
      <c r="CR27" s="160">
        <f t="shared" ref="CR27" si="456">EOMONTH(CQ27,1)</f>
        <v>46904</v>
      </c>
      <c r="CS27" s="160">
        <f t="shared" ref="CS27" si="457">EOMONTH(CR27,1)</f>
        <v>46934</v>
      </c>
      <c r="CT27" s="160">
        <f t="shared" ref="CT27" si="458">EOMONTH(CS27,1)</f>
        <v>46965</v>
      </c>
      <c r="CU27" s="160">
        <f t="shared" ref="CU27" si="459">EOMONTH(CT27,1)</f>
        <v>46996</v>
      </c>
      <c r="CV27" s="160">
        <f t="shared" ref="CV27" si="460">EOMONTH(CU27,1)</f>
        <v>47026</v>
      </c>
      <c r="CW27" s="160">
        <f t="shared" ref="CW27" si="461">EOMONTH(CV27,1)</f>
        <v>47057</v>
      </c>
      <c r="CX27" s="160">
        <f t="shared" ref="CX27" si="462">EOMONTH(CW27,1)</f>
        <v>47087</v>
      </c>
      <c r="CY27" s="160">
        <f t="shared" ref="CY27" si="463">EOMONTH(CX27,1)</f>
        <v>47118</v>
      </c>
      <c r="CZ27" s="160">
        <f t="shared" ref="CZ27" si="464">EOMONTH(CY27,1)</f>
        <v>47149</v>
      </c>
      <c r="DA27" s="160">
        <f t="shared" ref="DA27" si="465">EOMONTH(CZ27,1)</f>
        <v>47177</v>
      </c>
      <c r="DB27" s="160">
        <f t="shared" ref="DB27" si="466">EOMONTH(DA27,1)</f>
        <v>47208</v>
      </c>
      <c r="DC27" s="160">
        <f t="shared" ref="DC27" si="467">EOMONTH(DB27,1)</f>
        <v>47238</v>
      </c>
      <c r="DD27" s="160">
        <f t="shared" ref="DD27" si="468">EOMONTH(DC27,1)</f>
        <v>47269</v>
      </c>
      <c r="DE27" s="160">
        <f t="shared" ref="DE27" si="469">EOMONTH(DD27,1)</f>
        <v>47299</v>
      </c>
      <c r="DF27" s="160">
        <f t="shared" ref="DF27" si="470">EOMONTH(DE27,1)</f>
        <v>47330</v>
      </c>
      <c r="DG27" s="160">
        <f t="shared" ref="DG27" si="471">EOMONTH(DF27,1)</f>
        <v>47361</v>
      </c>
      <c r="DH27" s="160">
        <f t="shared" ref="DH27" si="472">EOMONTH(DG27,1)</f>
        <v>47391</v>
      </c>
      <c r="DI27" s="160">
        <f t="shared" ref="DI27" si="473">EOMONTH(DH27,1)</f>
        <v>47422</v>
      </c>
      <c r="DJ27" s="160">
        <f t="shared" ref="DJ27" si="474">EOMONTH(DI27,1)</f>
        <v>47452</v>
      </c>
      <c r="DK27" s="160">
        <f t="shared" ref="DK27" si="475">EOMONTH(DJ27,1)</f>
        <v>47483</v>
      </c>
      <c r="DL27" s="160">
        <f t="shared" ref="DL27" si="476">EOMONTH(DK27,1)</f>
        <v>47514</v>
      </c>
      <c r="DM27" s="160">
        <f t="shared" ref="DM27" si="477">EOMONTH(DL27,1)</f>
        <v>47542</v>
      </c>
      <c r="DN27" s="160">
        <f t="shared" ref="DN27" si="478">EOMONTH(DM27,1)</f>
        <v>47573</v>
      </c>
      <c r="DO27" s="160">
        <f t="shared" ref="DO27" si="479">EOMONTH(DN27,1)</f>
        <v>47603</v>
      </c>
      <c r="DP27" s="160">
        <f t="shared" ref="DP27" si="480">EOMONTH(DO27,1)</f>
        <v>47634</v>
      </c>
      <c r="DQ27" s="160">
        <f t="shared" ref="DQ27" si="481">EOMONTH(DP27,1)</f>
        <v>47664</v>
      </c>
      <c r="DR27" s="160">
        <f t="shared" ref="DR27" si="482">EOMONTH(DQ27,1)</f>
        <v>47695</v>
      </c>
      <c r="DS27" s="160">
        <f t="shared" ref="DS27" si="483">EOMONTH(DR27,1)</f>
        <v>47726</v>
      </c>
      <c r="DT27" s="160">
        <f t="shared" ref="DT27" si="484">EOMONTH(DS27,1)</f>
        <v>47756</v>
      </c>
      <c r="DU27" s="160">
        <f t="shared" ref="DU27" si="485">EOMONTH(DT27,1)</f>
        <v>47787</v>
      </c>
      <c r="DV27" s="160">
        <f t="shared" ref="DV27" si="486">EOMONTH(DU27,1)</f>
        <v>47817</v>
      </c>
      <c r="DW27" s="160">
        <f t="shared" ref="DW27" si="487">EOMONTH(DV27,1)</f>
        <v>47848</v>
      </c>
      <c r="DX27" s="160">
        <f t="shared" ref="DX27" si="488">EOMONTH(DW27,1)</f>
        <v>47879</v>
      </c>
      <c r="DY27" s="160">
        <f t="shared" ref="DY27" si="489">EOMONTH(DX27,1)</f>
        <v>47907</v>
      </c>
      <c r="DZ27" s="160">
        <f t="shared" ref="DZ27" si="490">EOMONTH(DY27,1)</f>
        <v>47938</v>
      </c>
      <c r="EA27" s="160">
        <f t="shared" ref="EA27" si="491">EOMONTH(DZ27,1)</f>
        <v>47968</v>
      </c>
      <c r="EB27" s="160">
        <f t="shared" ref="EB27" si="492">EOMONTH(EA27,1)</f>
        <v>47999</v>
      </c>
      <c r="EC27" s="160">
        <f t="shared" ref="EC27" si="493">EOMONTH(EB27,1)</f>
        <v>48029</v>
      </c>
      <c r="ED27" s="160">
        <f t="shared" ref="ED27" si="494">EOMONTH(EC27,1)</f>
        <v>48060</v>
      </c>
      <c r="EE27" s="160">
        <f t="shared" ref="EE27" si="495">EOMONTH(ED27,1)</f>
        <v>48091</v>
      </c>
      <c r="EF27" s="160">
        <f t="shared" ref="EF27" si="496">EOMONTH(EE27,1)</f>
        <v>48121</v>
      </c>
      <c r="EG27" s="160">
        <f t="shared" ref="EG27" si="497">EOMONTH(EF27,1)</f>
        <v>48152</v>
      </c>
      <c r="EH27" s="160">
        <f t="shared" ref="EH27" si="498">EOMONTH(EG27,1)</f>
        <v>48182</v>
      </c>
      <c r="EI27" s="160">
        <f t="shared" ref="EI27" si="499">EOMONTH(EH27,1)</f>
        <v>48213</v>
      </c>
      <c r="EJ27" s="160">
        <f t="shared" ref="EJ27" si="500">EOMONTH(EI27,1)</f>
        <v>48244</v>
      </c>
      <c r="EK27" s="160">
        <f t="shared" ref="EK27" si="501">EOMONTH(EJ27,1)</f>
        <v>48273</v>
      </c>
      <c r="EL27" s="160">
        <f t="shared" ref="EL27" si="502">EOMONTH(EK27,1)</f>
        <v>48304</v>
      </c>
      <c r="EM27" s="160">
        <f t="shared" ref="EM27" si="503">EOMONTH(EL27,1)</f>
        <v>48334</v>
      </c>
      <c r="EN27" s="160">
        <f t="shared" ref="EN27" si="504">EOMONTH(EM27,1)</f>
        <v>48365</v>
      </c>
      <c r="EO27" s="160">
        <f t="shared" ref="EO27" si="505">EOMONTH(EN27,1)</f>
        <v>48395</v>
      </c>
      <c r="EP27" s="160">
        <f t="shared" ref="EP27" si="506">EOMONTH(EO27,1)</f>
        <v>48426</v>
      </c>
      <c r="EQ27" s="160">
        <f t="shared" ref="EQ27" si="507">EOMONTH(EP27,1)</f>
        <v>48457</v>
      </c>
      <c r="ER27" s="160">
        <f t="shared" ref="ER27" si="508">EOMONTH(EQ27,1)</f>
        <v>48487</v>
      </c>
      <c r="ES27" s="160">
        <f t="shared" ref="ES27" si="509">EOMONTH(ER27,1)</f>
        <v>48518</v>
      </c>
      <c r="ET27" s="160">
        <f t="shared" ref="ET27" si="510">EOMONTH(ES27,1)</f>
        <v>48548</v>
      </c>
      <c r="EU27" s="160">
        <f t="shared" ref="EU27" si="511">EOMONTH(ET27,1)</f>
        <v>48579</v>
      </c>
      <c r="EV27" s="160">
        <f t="shared" ref="EV27" si="512">EOMONTH(EU27,1)</f>
        <v>48610</v>
      </c>
      <c r="EW27" s="160">
        <f t="shared" ref="EW27" si="513">EOMONTH(EV27,1)</f>
        <v>48638</v>
      </c>
      <c r="EX27" s="160">
        <f t="shared" ref="EX27" si="514">EOMONTH(EW27,1)</f>
        <v>48669</v>
      </c>
      <c r="EY27" s="160">
        <f t="shared" ref="EY27" si="515">EOMONTH(EX27,1)</f>
        <v>48699</v>
      </c>
      <c r="EZ27" s="160">
        <f t="shared" ref="EZ27" si="516">EOMONTH(EY27,1)</f>
        <v>48730</v>
      </c>
      <c r="FA27" s="160">
        <f t="shared" ref="FA27" si="517">EOMONTH(EZ27,1)</f>
        <v>48760</v>
      </c>
      <c r="FB27" s="160">
        <f t="shared" ref="FB27" si="518">EOMONTH(FA27,1)</f>
        <v>48791</v>
      </c>
      <c r="FC27" s="160">
        <f t="shared" ref="FC27" si="519">EOMONTH(FB27,1)</f>
        <v>48822</v>
      </c>
      <c r="FD27" s="160">
        <f t="shared" ref="FD27" si="520">EOMONTH(FC27,1)</f>
        <v>48852</v>
      </c>
      <c r="FE27" s="160">
        <f t="shared" ref="FE27" si="521">EOMONTH(FD27,1)</f>
        <v>48883</v>
      </c>
      <c r="FF27" s="160">
        <f t="shared" ref="FF27" si="522">EOMONTH(FE27,1)</f>
        <v>48913</v>
      </c>
      <c r="FG27" s="160">
        <f t="shared" ref="FG27" si="523">EOMONTH(FF27,1)</f>
        <v>48944</v>
      </c>
      <c r="FH27" s="160">
        <f t="shared" ref="FH27" si="524">EOMONTH(FG27,1)</f>
        <v>48975</v>
      </c>
      <c r="FI27" s="160">
        <f t="shared" ref="FI27" si="525">EOMONTH(FH27,1)</f>
        <v>49003</v>
      </c>
      <c r="FJ27" s="160">
        <f t="shared" ref="FJ27" si="526">EOMONTH(FI27,1)</f>
        <v>49034</v>
      </c>
      <c r="FK27" s="160">
        <f t="shared" ref="FK27" si="527">EOMONTH(FJ27,1)</f>
        <v>49064</v>
      </c>
      <c r="FL27" s="160">
        <f t="shared" ref="FL27" si="528">EOMONTH(FK27,1)</f>
        <v>49095</v>
      </c>
      <c r="FM27" s="160">
        <f t="shared" ref="FM27" si="529">EOMONTH(FL27,1)</f>
        <v>49125</v>
      </c>
      <c r="FN27" s="160">
        <f t="shared" ref="FN27" si="530">EOMONTH(FM27,1)</f>
        <v>49156</v>
      </c>
      <c r="FO27" s="160">
        <f t="shared" ref="FO27" si="531">EOMONTH(FN27,1)</f>
        <v>49187</v>
      </c>
      <c r="FP27" s="160">
        <f t="shared" ref="FP27" si="532">EOMONTH(FO27,1)</f>
        <v>49217</v>
      </c>
      <c r="FQ27" s="160">
        <f t="shared" ref="FQ27" si="533">EOMONTH(FP27,1)</f>
        <v>49248</v>
      </c>
      <c r="FR27" s="160">
        <f t="shared" ref="FR27" si="534">EOMONTH(FQ27,1)</f>
        <v>49278</v>
      </c>
      <c r="FS27" s="160">
        <f t="shared" ref="FS27" si="535">EOMONTH(FR27,1)</f>
        <v>49309</v>
      </c>
      <c r="FT27" s="160">
        <f t="shared" ref="FT27" si="536">EOMONTH(FS27,1)</f>
        <v>49340</v>
      </c>
      <c r="FU27" s="160">
        <f t="shared" ref="FU27" si="537">EOMONTH(FT27,1)</f>
        <v>49368</v>
      </c>
      <c r="FV27" s="160">
        <f t="shared" ref="FV27" si="538">EOMONTH(FU27,1)</f>
        <v>49399</v>
      </c>
      <c r="FW27" s="160">
        <f t="shared" ref="FW27" si="539">EOMONTH(FV27,1)</f>
        <v>49429</v>
      </c>
      <c r="FX27" s="160">
        <f t="shared" ref="FX27" si="540">EOMONTH(FW27,1)</f>
        <v>49460</v>
      </c>
      <c r="FY27" s="160">
        <f t="shared" ref="FY27" si="541">EOMONTH(FX27,1)</f>
        <v>49490</v>
      </c>
      <c r="FZ27" s="160">
        <f t="shared" ref="FZ27" si="542">EOMONTH(FY27,1)</f>
        <v>49521</v>
      </c>
      <c r="GA27" s="160">
        <f t="shared" ref="GA27" si="543">EOMONTH(FZ27,1)</f>
        <v>49552</v>
      </c>
      <c r="GB27" s="160">
        <f t="shared" ref="GB27" si="544">EOMONTH(GA27,1)</f>
        <v>49582</v>
      </c>
      <c r="GC27" s="160">
        <f t="shared" ref="GC27" si="545">EOMONTH(GB27,1)</f>
        <v>49613</v>
      </c>
      <c r="GD27" s="160">
        <f t="shared" ref="GD27" si="546">EOMONTH(GC27,1)</f>
        <v>49643</v>
      </c>
      <c r="GE27" s="160">
        <f t="shared" ref="GE27" si="547">EOMONTH(GD27,1)</f>
        <v>49674</v>
      </c>
      <c r="GH27" s="35">
        <v>44985</v>
      </c>
      <c r="GI27" s="408">
        <v>0</v>
      </c>
      <c r="GJ27" s="408">
        <v>85</v>
      </c>
      <c r="GK27" s="408">
        <v>3772.3086750631574</v>
      </c>
    </row>
    <row r="28" spans="1:193" x14ac:dyDescent="0.3">
      <c r="A28" s="67" t="s">
        <v>93</v>
      </c>
      <c r="B28" s="148"/>
      <c r="E28" t="str">
        <f>IFERROR(VLOOKUP(A11,#REF!,25,FALSE),"")</f>
        <v/>
      </c>
      <c r="F28" t="str">
        <f t="shared" ref="F28:F38" si="548">A28</f>
        <v>Grand Total</v>
      </c>
      <c r="H28" s="148">
        <f>SUMIFS(SpendData2[Debit],SpendData2[Transaction Date],"&gt;"&amp;G$27,SpendData2[Transaction Date],"&lt;="&amp;H$27,SpendData2[Category],$F28)</f>
        <v>0</v>
      </c>
      <c r="I28" s="148">
        <f>SUMIFS(SpendData2[Debit],SpendData2[Transaction Date],"&gt;"&amp;H$27,SpendData2[Transaction Date],"&lt;="&amp;I$27,SpendData2[Category],$F28)</f>
        <v>0</v>
      </c>
      <c r="J28" s="148">
        <f>SUMIFS(SpendData2[Debit],SpendData2[Transaction Date],"&gt;"&amp;I$27,SpendData2[Transaction Date],"&lt;="&amp;J$27,SpendData2[Category],$F28)</f>
        <v>0</v>
      </c>
      <c r="K28" s="148">
        <f>SUMIFS(SpendData2[Debit],SpendData2[Transaction Date],"&gt;"&amp;J$27,SpendData2[Transaction Date],"&lt;="&amp;K$27,SpendData2[Category],$F28)</f>
        <v>0</v>
      </c>
      <c r="L28" s="148">
        <f>SUMIFS(SpendData2[Debit],SpendData2[Transaction Date],"&gt;"&amp;K$27,SpendData2[Transaction Date],"&lt;="&amp;L$27,SpendData2[Category],$F28)</f>
        <v>0</v>
      </c>
      <c r="M28" s="148">
        <f>SUMIFS(SpendData2[Debit],SpendData2[Transaction Date],"&gt;"&amp;L$27,SpendData2[Transaction Date],"&lt;="&amp;M$27,SpendData2[Category],$F28)</f>
        <v>0</v>
      </c>
      <c r="N28" s="148">
        <f>SUMIFS(SpendData2[Debit],SpendData2[Transaction Date],"&gt;"&amp;M$27,SpendData2[Transaction Date],"&lt;="&amp;N$27,SpendData2[Category],$F28)</f>
        <v>0</v>
      </c>
      <c r="O28" s="148">
        <f>SUMIFS(SpendData2[Debit],SpendData2[Transaction Date],"&gt;"&amp;N$27,SpendData2[Transaction Date],"&lt;="&amp;O$27,SpendData2[Category],$F28)</f>
        <v>0</v>
      </c>
      <c r="P28" s="148">
        <f>SUMIFS(SpendData2[Debit],SpendData2[Transaction Date],"&gt;"&amp;O$27,SpendData2[Transaction Date],"&lt;="&amp;P$27,SpendData2[Category],$F28)</f>
        <v>0</v>
      </c>
      <c r="Q28" s="148">
        <f>SUMIFS(SpendData2[Debit],SpendData2[Transaction Date],"&gt;"&amp;P$27,SpendData2[Transaction Date],"&lt;="&amp;Q$27,SpendData2[Category],$F28)</f>
        <v>0</v>
      </c>
      <c r="R28" s="148">
        <f>SUMIFS(SpendData2[Debit],SpendData2[Transaction Date],"&gt;"&amp;Q$27,SpendData2[Transaction Date],"&lt;="&amp;R$27,SpendData2[Category],$F28)</f>
        <v>0</v>
      </c>
      <c r="S28" s="148">
        <f>SUMIFS(SpendData2[Debit],SpendData2[Transaction Date],"&gt;"&amp;R$27,SpendData2[Transaction Date],"&lt;="&amp;S$27,SpendData2[Category],$F28)</f>
        <v>0</v>
      </c>
      <c r="T28" s="148">
        <f>SUMIFS(SpendData2[Debit],SpendData2[Transaction Date],"&gt;"&amp;S$27,SpendData2[Transaction Date],"&lt;="&amp;T$27,SpendData2[Category],$F28)</f>
        <v>0</v>
      </c>
      <c r="U28" s="148">
        <f>SUMIFS(SpendData2[Debit],SpendData2[Transaction Date],"&gt;"&amp;T$27,SpendData2[Transaction Date],"&lt;="&amp;U$27,SpendData2[Category],$F28)</f>
        <v>0</v>
      </c>
      <c r="V28" s="148">
        <f>SUMIFS(SpendData2[Debit],SpendData2[Transaction Date],"&gt;"&amp;U$27,SpendData2[Transaction Date],"&lt;="&amp;V$27,SpendData2[Category],$F28)</f>
        <v>0</v>
      </c>
      <c r="W28" s="148">
        <f>SUMIFS(SpendData2[Debit],SpendData2[Transaction Date],"&gt;"&amp;V$27,SpendData2[Transaction Date],"&lt;="&amp;W$27,SpendData2[Category],$F28)</f>
        <v>0</v>
      </c>
      <c r="X28" s="148">
        <f>SUMIFS(SpendData2[Debit],SpendData2[Transaction Date],"&gt;"&amp;W$27,SpendData2[Transaction Date],"&lt;="&amp;X$27,SpendData2[Category],$F28)</f>
        <v>0</v>
      </c>
      <c r="Y28" s="148">
        <f>SUMIFS(SpendData2[Debit],SpendData2[Transaction Date],"&gt;"&amp;X$27,SpendData2[Transaction Date],"&lt;="&amp;Y$27,SpendData2[Category],$F28)</f>
        <v>0</v>
      </c>
      <c r="Z28" s="148">
        <f>SUMIFS(SpendData2[Debit],SpendData2[Transaction Date],"&gt;"&amp;Y$27,SpendData2[Transaction Date],"&lt;="&amp;Z$27,SpendData2[Category],$F28)</f>
        <v>0</v>
      </c>
      <c r="AA28" s="148">
        <f>SUMIFS(SpendData2[Debit],SpendData2[Transaction Date],"&gt;"&amp;Z$27,SpendData2[Transaction Date],"&lt;="&amp;AA$27,SpendData2[Category],$F28)</f>
        <v>0</v>
      </c>
      <c r="AB28" s="148">
        <f>SUMIFS(SpendData2[Debit],SpendData2[Transaction Date],"&gt;"&amp;AA$27,SpendData2[Transaction Date],"&lt;="&amp;AB$27,SpendData2[Category],$F28)</f>
        <v>0</v>
      </c>
      <c r="AC28" s="148">
        <f>SUMIFS(SpendData2[Debit],SpendData2[Transaction Date],"&gt;"&amp;AB$27,SpendData2[Transaction Date],"&lt;="&amp;AC$27,SpendData2[Category],$F28)</f>
        <v>0</v>
      </c>
      <c r="AD28" s="148">
        <f>SUMIFS(SpendData2[Debit],SpendData2[Transaction Date],"&gt;"&amp;AC$27,SpendData2[Transaction Date],"&lt;="&amp;AD$27,SpendData2[Category],$F28)</f>
        <v>0</v>
      </c>
      <c r="AE28" s="148">
        <f>SUMIFS(SpendData2[Debit],SpendData2[Transaction Date],"&gt;"&amp;AD$27,SpendData2[Transaction Date],"&lt;="&amp;AE$27,SpendData2[Category],$F28)</f>
        <v>0</v>
      </c>
      <c r="AF28" s="148">
        <f>SUMIFS(SpendData2[Debit],SpendData2[Transaction Date],"&gt;"&amp;AE$27,SpendData2[Transaction Date],"&lt;="&amp;AF$27,SpendData2[Category],$F28)</f>
        <v>0</v>
      </c>
      <c r="AG28" s="148">
        <f>SUMIFS(SpendData2[Debit],SpendData2[Transaction Date],"&gt;"&amp;AF$27,SpendData2[Transaction Date],"&lt;="&amp;AG$27,SpendData2[Category],$F28)</f>
        <v>0</v>
      </c>
      <c r="AH28" s="148">
        <f>SUMIFS(SpendData2[Debit],SpendData2[Transaction Date],"&gt;"&amp;AG$27,SpendData2[Transaction Date],"&lt;="&amp;AH$27,SpendData2[Category],$F28)</f>
        <v>0</v>
      </c>
      <c r="AI28" s="148">
        <f>SUMIFS(SpendData2[Debit],SpendData2[Transaction Date],"&gt;"&amp;AH$27,SpendData2[Transaction Date],"&lt;="&amp;AI$27,SpendData2[Category],$F28)</f>
        <v>0</v>
      </c>
      <c r="AJ28" s="148">
        <f>SUMIFS(SpendData2[Debit],SpendData2[Transaction Date],"&gt;"&amp;AI$27,SpendData2[Transaction Date],"&lt;="&amp;AJ$27,SpendData2[Category],$F28)</f>
        <v>0</v>
      </c>
      <c r="AK28" s="148">
        <f>SUMIFS(SpendData2[Debit],SpendData2[Transaction Date],"&gt;"&amp;AJ$27,SpendData2[Transaction Date],"&lt;="&amp;AK$27,SpendData2[Category],$F28)</f>
        <v>0</v>
      </c>
      <c r="AL28" s="148">
        <f>SUMIFS(SpendData2[Debit],SpendData2[Transaction Date],"&gt;"&amp;AK$27,SpendData2[Transaction Date],"&lt;="&amp;AL$27,SpendData2[Category],$F28)</f>
        <v>0</v>
      </c>
      <c r="AM28" s="148">
        <f>SUMIFS(SpendData2[Debit],SpendData2[Transaction Date],"&gt;"&amp;AL$27,SpendData2[Transaction Date],"&lt;="&amp;AM$27,SpendData2[Category],$F28)</f>
        <v>0</v>
      </c>
      <c r="AN28" s="148">
        <f>SUMIFS(SpendData2[Debit],SpendData2[Transaction Date],"&gt;"&amp;AM$27,SpendData2[Transaction Date],"&lt;="&amp;AN$27,SpendData2[Category],$F28)</f>
        <v>0</v>
      </c>
      <c r="AO28" s="148">
        <f>SUMIFS(SpendData2[Debit],SpendData2[Transaction Date],"&gt;"&amp;AN$27,SpendData2[Transaction Date],"&lt;="&amp;AO$27,SpendData2[Category],$F28)</f>
        <v>0</v>
      </c>
      <c r="AP28" s="148">
        <f>SUMIFS(SpendData2[Debit],SpendData2[Transaction Date],"&gt;"&amp;AO$27,SpendData2[Transaction Date],"&lt;="&amp;AP$27,SpendData2[Category],$F28)</f>
        <v>0</v>
      </c>
      <c r="AQ28" s="148">
        <f>SUMIFS(SpendData2[Debit],SpendData2[Transaction Date],"&gt;"&amp;AP$27,SpendData2[Transaction Date],"&lt;="&amp;AQ$27,SpendData2[Category],$F28)</f>
        <v>0</v>
      </c>
      <c r="AR28" s="148">
        <f>SUMIFS(SpendData2[Debit],SpendData2[Transaction Date],"&gt;"&amp;AQ$27,SpendData2[Transaction Date],"&lt;="&amp;AR$27,SpendData2[Category],$F28)</f>
        <v>0</v>
      </c>
      <c r="AS28" s="148">
        <f>SUMIFS(SpendData2[Debit],SpendData2[Transaction Date],"&gt;"&amp;AR$27,SpendData2[Transaction Date],"&lt;="&amp;AS$27,SpendData2[Category],$F28)</f>
        <v>0</v>
      </c>
      <c r="AT28" s="148">
        <f>SUMIFS(SpendData2[Debit],SpendData2[Transaction Date],"&gt;"&amp;AS$27,SpendData2[Transaction Date],"&lt;="&amp;AT$27,SpendData2[Category],$F28)</f>
        <v>0</v>
      </c>
      <c r="AU28" s="148">
        <f>SUMIFS(SpendData2[Debit],SpendData2[Transaction Date],"&gt;"&amp;AT$27,SpendData2[Transaction Date],"&lt;="&amp;AU$27,SpendData2[Category],$F28)</f>
        <v>0</v>
      </c>
      <c r="AV28" s="148">
        <f>SUMIFS(SpendData2[Debit],SpendData2[Transaction Date],"&gt;"&amp;AU$27,SpendData2[Transaction Date],"&lt;="&amp;AV$27,SpendData2[Category],$F28)</f>
        <v>0</v>
      </c>
      <c r="AW28" s="148">
        <f>SUMIFS(SpendData2[Debit],SpendData2[Transaction Date],"&gt;"&amp;AV$27,SpendData2[Transaction Date],"&lt;="&amp;AW$27,SpendData2[Category],$F28)</f>
        <v>0</v>
      </c>
      <c r="AX28" s="148">
        <f>SUMIFS(SpendData2[Debit],SpendData2[Transaction Date],"&gt;"&amp;AW$27,SpendData2[Transaction Date],"&lt;="&amp;AX$27,SpendData2[Category],$F28)</f>
        <v>0</v>
      </c>
      <c r="AY28" s="148">
        <f>SUMIFS(SpendData2[Debit],SpendData2[Transaction Date],"&gt;"&amp;AX$27,SpendData2[Transaction Date],"&lt;="&amp;AY$27,SpendData2[Category],$F28)</f>
        <v>0</v>
      </c>
      <c r="AZ28" s="148">
        <f>SUMIFS(SpendData2[Debit],SpendData2[Transaction Date],"&gt;"&amp;AY$27,SpendData2[Transaction Date],"&lt;="&amp;AZ$27,SpendData2[Category],$F28)</f>
        <v>0</v>
      </c>
      <c r="BA28" s="148">
        <f>SUMIFS(SpendData2[Debit],SpendData2[Transaction Date],"&gt;"&amp;AZ$27,SpendData2[Transaction Date],"&lt;="&amp;BA$27,SpendData2[Category],$F28)</f>
        <v>0</v>
      </c>
      <c r="BB28" s="148">
        <f>SUMIFS(SpendData2[Debit],SpendData2[Transaction Date],"&gt;"&amp;BA$27,SpendData2[Transaction Date],"&lt;="&amp;BB$27,SpendData2[Category],$F28)</f>
        <v>0</v>
      </c>
      <c r="BC28" s="148">
        <f>SUMIFS(SpendData2[Debit],SpendData2[Transaction Date],"&gt;"&amp;BB$27,SpendData2[Transaction Date],"&lt;="&amp;BC$27,SpendData2[Category],$F28)</f>
        <v>0</v>
      </c>
      <c r="BD28" s="148">
        <f>SUMIFS(SpendData2[Debit],SpendData2[Transaction Date],"&gt;"&amp;BC$27,SpendData2[Transaction Date],"&lt;="&amp;BD$27,SpendData2[Category],$F28)</f>
        <v>0</v>
      </c>
      <c r="BE28" s="148">
        <f>SUMIFS(SpendData2[Debit],SpendData2[Transaction Date],"&gt;"&amp;BD$27,SpendData2[Transaction Date],"&lt;="&amp;BE$27,SpendData2[Category],$F28)</f>
        <v>0</v>
      </c>
      <c r="BF28" s="148">
        <f>SUMIFS(SpendData2[Debit],SpendData2[Transaction Date],"&gt;"&amp;BE$27,SpendData2[Transaction Date],"&lt;="&amp;BF$27,SpendData2[Category],$F28)</f>
        <v>0</v>
      </c>
      <c r="BG28" s="148">
        <f>SUMIFS(SpendData2[Debit],SpendData2[Transaction Date],"&gt;"&amp;BF$27,SpendData2[Transaction Date],"&lt;="&amp;BG$27,SpendData2[Category],$F28)</f>
        <v>0</v>
      </c>
      <c r="BH28" s="148">
        <f>SUMIFS(SpendData2[Debit],SpendData2[Transaction Date],"&gt;"&amp;BG$27,SpendData2[Transaction Date],"&lt;="&amp;BH$27,SpendData2[Category],$F28)</f>
        <v>0</v>
      </c>
      <c r="BI28" s="148">
        <f>SUMIFS(SpendData2[Debit],SpendData2[Transaction Date],"&gt;"&amp;BH$27,SpendData2[Transaction Date],"&lt;="&amp;BI$27,SpendData2[Category],$F28)</f>
        <v>0</v>
      </c>
      <c r="BJ28" s="148">
        <f>SUMIFS(SpendData2[Debit],SpendData2[Transaction Date],"&gt;"&amp;BI$27,SpendData2[Transaction Date],"&lt;="&amp;BJ$27,SpendData2[Category],$F28)</f>
        <v>0</v>
      </c>
      <c r="BK28" s="148">
        <f>SUMIFS(SpendData2[Debit],SpendData2[Transaction Date],"&gt;"&amp;BJ$27,SpendData2[Transaction Date],"&lt;="&amp;BK$27,SpendData2[Category],$F28)</f>
        <v>0</v>
      </c>
      <c r="BL28" s="148">
        <f>SUMIFS(SpendData2[Debit],SpendData2[Transaction Date],"&gt;"&amp;BK$27,SpendData2[Transaction Date],"&lt;="&amp;BL$27,SpendData2[Category],$F28)</f>
        <v>0</v>
      </c>
      <c r="BM28" s="148">
        <f>SUMIFS(SpendData2[Debit],SpendData2[Transaction Date],"&gt;"&amp;BL$27,SpendData2[Transaction Date],"&lt;="&amp;BM$27,SpendData2[Category],$F28)</f>
        <v>0</v>
      </c>
      <c r="BN28" s="148">
        <f>SUMIFS(SpendData2[Debit],SpendData2[Transaction Date],"&gt;"&amp;BM$27,SpendData2[Transaction Date],"&lt;="&amp;BN$27,SpendData2[Category],$F28)</f>
        <v>0</v>
      </c>
      <c r="BO28" s="148">
        <f>SUMIFS(SpendData2[Debit],SpendData2[Transaction Date],"&gt;"&amp;BN$27,SpendData2[Transaction Date],"&lt;="&amp;BO$27,SpendData2[Category],$F28)</f>
        <v>0</v>
      </c>
      <c r="BP28" s="148">
        <f>SUMIFS(SpendData2[Debit],SpendData2[Transaction Date],"&gt;"&amp;BO$27,SpendData2[Transaction Date],"&lt;="&amp;BP$27,SpendData2[Category],$F28)</f>
        <v>0</v>
      </c>
      <c r="BQ28" s="148">
        <f>SUMIFS(SpendData2[Debit],SpendData2[Transaction Date],"&gt;"&amp;BP$27,SpendData2[Transaction Date],"&lt;="&amp;BQ$27,SpendData2[Category],$F28)</f>
        <v>0</v>
      </c>
      <c r="BR28" s="148">
        <f>SUMIFS(SpendData2[Debit],SpendData2[Transaction Date],"&gt;"&amp;BQ$27,SpendData2[Transaction Date],"&lt;="&amp;BR$27,SpendData2[Category],$F28)</f>
        <v>0</v>
      </c>
      <c r="BS28" s="148">
        <f>SUMIFS(SpendData2[Debit],SpendData2[Transaction Date],"&gt;"&amp;BR$27,SpendData2[Transaction Date],"&lt;="&amp;BS$27,SpendData2[Category],$F28)</f>
        <v>0</v>
      </c>
      <c r="BT28" s="148">
        <f>SUMIFS(SpendData2[Debit],SpendData2[Transaction Date],"&gt;"&amp;BS$27,SpendData2[Transaction Date],"&lt;="&amp;BT$27,SpendData2[Category],$F28)</f>
        <v>0</v>
      </c>
      <c r="BU28" s="148">
        <f>SUMIFS(SpendData2[Debit],SpendData2[Transaction Date],"&gt;"&amp;BT$27,SpendData2[Transaction Date],"&lt;="&amp;BU$27,SpendData2[Category],$F28)</f>
        <v>0</v>
      </c>
      <c r="BV28" s="148">
        <f>SUMIFS(SpendData2[Debit],SpendData2[Transaction Date],"&gt;"&amp;BU$27,SpendData2[Transaction Date],"&lt;="&amp;BV$27,SpendData2[Category],$F28)</f>
        <v>0</v>
      </c>
      <c r="BW28" s="148">
        <f>SUMIFS(SpendData2[Debit],SpendData2[Transaction Date],"&gt;"&amp;BV$27,SpendData2[Transaction Date],"&lt;="&amp;BW$27,SpendData2[Category],$F28)</f>
        <v>0</v>
      </c>
      <c r="BX28" s="148">
        <f>SUMIFS(SpendData2[Debit],SpendData2[Transaction Date],"&gt;"&amp;BW$27,SpendData2[Transaction Date],"&lt;="&amp;BX$27,SpendData2[Category],$F28)</f>
        <v>0</v>
      </c>
      <c r="BY28" s="148">
        <f>SUMIFS(SpendData2[Debit],SpendData2[Transaction Date],"&gt;"&amp;BX$27,SpendData2[Transaction Date],"&lt;="&amp;BY$27,SpendData2[Category],$F28)</f>
        <v>0</v>
      </c>
      <c r="BZ28" s="148">
        <f>SUMIFS(SpendData2[Debit],SpendData2[Transaction Date],"&gt;"&amp;BY$27,SpendData2[Transaction Date],"&lt;="&amp;BZ$27,SpendData2[Category],$F28)</f>
        <v>0</v>
      </c>
      <c r="CA28" s="148">
        <f>SUMIFS(SpendData2[Debit],SpendData2[Transaction Date],"&gt;"&amp;BZ$27,SpendData2[Transaction Date],"&lt;="&amp;CA$27,SpendData2[Category],$F28)</f>
        <v>0</v>
      </c>
      <c r="CB28" s="148">
        <f>SUMIFS(SpendData2[Debit],SpendData2[Transaction Date],"&gt;"&amp;CA$27,SpendData2[Transaction Date],"&lt;="&amp;CB$27,SpendData2[Category],$F28)</f>
        <v>0</v>
      </c>
      <c r="CC28" s="148">
        <f>SUMIFS(SpendData2[Debit],SpendData2[Transaction Date],"&gt;"&amp;CB$27,SpendData2[Transaction Date],"&lt;="&amp;CC$27,SpendData2[Category],$F28)</f>
        <v>0</v>
      </c>
      <c r="CD28" s="148">
        <f>SUMIFS(SpendData2[Debit],SpendData2[Transaction Date],"&gt;"&amp;CC$27,SpendData2[Transaction Date],"&lt;="&amp;CD$27,SpendData2[Category],$F28)</f>
        <v>0</v>
      </c>
      <c r="CE28" s="148">
        <f>SUMIFS(SpendData2[Debit],SpendData2[Transaction Date],"&gt;"&amp;CD$27,SpendData2[Transaction Date],"&lt;="&amp;CE$27,SpendData2[Category],$F28)</f>
        <v>0</v>
      </c>
      <c r="CF28" s="148">
        <f>SUMIFS(SpendData2[Debit],SpendData2[Transaction Date],"&gt;"&amp;CE$27,SpendData2[Transaction Date],"&lt;="&amp;CF$27,SpendData2[Category],$F28)</f>
        <v>0</v>
      </c>
      <c r="CG28" s="148">
        <f>SUMIFS(SpendData2[Debit],SpendData2[Transaction Date],"&gt;"&amp;CF$27,SpendData2[Transaction Date],"&lt;="&amp;CG$27,SpendData2[Category],$F28)</f>
        <v>0</v>
      </c>
      <c r="CH28" s="148">
        <f>SUMIFS(SpendData2[Debit],SpendData2[Transaction Date],"&gt;"&amp;CG$27,SpendData2[Transaction Date],"&lt;="&amp;CH$27,SpendData2[Category],$F28)</f>
        <v>0</v>
      </c>
      <c r="CI28" s="148">
        <f>SUMIFS(SpendData2[Debit],SpendData2[Transaction Date],"&gt;"&amp;CH$27,SpendData2[Transaction Date],"&lt;="&amp;CI$27,SpendData2[Category],$F28)</f>
        <v>0</v>
      </c>
      <c r="CJ28" s="148">
        <f>SUMIFS(SpendData2[Debit],SpendData2[Transaction Date],"&gt;"&amp;CI$27,SpendData2[Transaction Date],"&lt;="&amp;CJ$27,SpendData2[Category],$F28)</f>
        <v>0</v>
      </c>
      <c r="CK28" s="148">
        <f>SUMIFS(SpendData2[Debit],SpendData2[Transaction Date],"&gt;"&amp;CJ$27,SpendData2[Transaction Date],"&lt;="&amp;CK$27,SpendData2[Category],$F28)</f>
        <v>0</v>
      </c>
      <c r="CL28" s="148">
        <f>SUMIFS(SpendData2[Debit],SpendData2[Transaction Date],"&gt;"&amp;CK$27,SpendData2[Transaction Date],"&lt;="&amp;CL$27,SpendData2[Category],$F28)</f>
        <v>0</v>
      </c>
      <c r="CM28" s="148">
        <f>SUMIFS(SpendData2[Debit],SpendData2[Transaction Date],"&gt;"&amp;CL$27,SpendData2[Transaction Date],"&lt;="&amp;CM$27,SpendData2[Category],$F28)</f>
        <v>0</v>
      </c>
      <c r="CN28" s="148">
        <f>SUMIFS(SpendData2[Debit],SpendData2[Transaction Date],"&gt;"&amp;CM$27,SpendData2[Transaction Date],"&lt;="&amp;CN$27,SpendData2[Category],$F28)</f>
        <v>0</v>
      </c>
      <c r="CO28" s="148">
        <f>SUMIFS(SpendData2[Debit],SpendData2[Transaction Date],"&gt;"&amp;CN$27,SpendData2[Transaction Date],"&lt;="&amp;CO$27,SpendData2[Category],$F28)</f>
        <v>0</v>
      </c>
      <c r="CP28" s="148">
        <f>SUMIFS(SpendData2[Debit],SpendData2[Transaction Date],"&gt;"&amp;CO$27,SpendData2[Transaction Date],"&lt;="&amp;CP$27,SpendData2[Category],$F28)</f>
        <v>0</v>
      </c>
      <c r="CQ28" s="148">
        <f>SUMIFS(SpendData2[Debit],SpendData2[Transaction Date],"&gt;"&amp;CP$27,SpendData2[Transaction Date],"&lt;="&amp;CQ$27,SpendData2[Category],$F28)</f>
        <v>0</v>
      </c>
      <c r="CR28" s="148">
        <f>SUMIFS(SpendData2[Debit],SpendData2[Transaction Date],"&gt;"&amp;CQ$27,SpendData2[Transaction Date],"&lt;="&amp;CR$27,SpendData2[Category],$F28)</f>
        <v>0</v>
      </c>
      <c r="CS28" s="148">
        <f>SUMIFS(SpendData2[Debit],SpendData2[Transaction Date],"&gt;"&amp;CR$27,SpendData2[Transaction Date],"&lt;="&amp;CS$27,SpendData2[Category],$F28)</f>
        <v>0</v>
      </c>
      <c r="CT28" s="148">
        <f>SUMIFS(SpendData2[Debit],SpendData2[Transaction Date],"&gt;"&amp;CS$27,SpendData2[Transaction Date],"&lt;="&amp;CT$27,SpendData2[Category],$F28)</f>
        <v>0</v>
      </c>
      <c r="CU28" s="148">
        <f>SUMIFS(SpendData2[Debit],SpendData2[Transaction Date],"&gt;"&amp;CT$27,SpendData2[Transaction Date],"&lt;="&amp;CU$27,SpendData2[Category],$F28)</f>
        <v>0</v>
      </c>
      <c r="CV28" s="148">
        <f>SUMIFS(SpendData2[Debit],SpendData2[Transaction Date],"&gt;"&amp;CU$27,SpendData2[Transaction Date],"&lt;="&amp;CV$27,SpendData2[Category],$F28)</f>
        <v>0</v>
      </c>
      <c r="CW28" s="148">
        <f>SUMIFS(SpendData2[Debit],SpendData2[Transaction Date],"&gt;"&amp;CV$27,SpendData2[Transaction Date],"&lt;="&amp;CW$27,SpendData2[Category],$F28)</f>
        <v>0</v>
      </c>
      <c r="CX28" s="148">
        <f>SUMIFS(SpendData2[Debit],SpendData2[Transaction Date],"&gt;"&amp;CW$27,SpendData2[Transaction Date],"&lt;="&amp;CX$27,SpendData2[Category],$F28)</f>
        <v>0</v>
      </c>
      <c r="CY28" s="148">
        <f>SUMIFS(SpendData2[Debit],SpendData2[Transaction Date],"&gt;"&amp;CX$27,SpendData2[Transaction Date],"&lt;="&amp;CY$27,SpendData2[Category],$F28)</f>
        <v>0</v>
      </c>
      <c r="CZ28" s="148">
        <f>SUMIFS(SpendData2[Debit],SpendData2[Transaction Date],"&gt;"&amp;CY$27,SpendData2[Transaction Date],"&lt;="&amp;CZ$27,SpendData2[Category],$F28)</f>
        <v>0</v>
      </c>
      <c r="DA28" s="148">
        <f>SUMIFS(SpendData2[Debit],SpendData2[Transaction Date],"&gt;"&amp;CZ$27,SpendData2[Transaction Date],"&lt;="&amp;DA$27,SpendData2[Category],$F28)</f>
        <v>0</v>
      </c>
      <c r="DB28" s="148">
        <f>SUMIFS(SpendData2[Debit],SpendData2[Transaction Date],"&gt;"&amp;DA$27,SpendData2[Transaction Date],"&lt;="&amp;DB$27,SpendData2[Category],$F28)</f>
        <v>0</v>
      </c>
      <c r="DC28" s="148">
        <f>SUMIFS(SpendData2[Debit],SpendData2[Transaction Date],"&gt;"&amp;DB$27,SpendData2[Transaction Date],"&lt;="&amp;DC$27,SpendData2[Category],$F28)</f>
        <v>0</v>
      </c>
      <c r="DD28" s="148">
        <f>SUMIFS(SpendData2[Debit],SpendData2[Transaction Date],"&gt;"&amp;DC$27,SpendData2[Transaction Date],"&lt;="&amp;DD$27,SpendData2[Category],$F28)</f>
        <v>0</v>
      </c>
      <c r="DE28" s="148">
        <f>SUMIFS(SpendData2[Debit],SpendData2[Transaction Date],"&gt;"&amp;DD$27,SpendData2[Transaction Date],"&lt;="&amp;DE$27,SpendData2[Category],$F28)</f>
        <v>0</v>
      </c>
      <c r="DF28" s="148">
        <f>SUMIFS(SpendData2[Debit],SpendData2[Transaction Date],"&gt;"&amp;DE$27,SpendData2[Transaction Date],"&lt;="&amp;DF$27,SpendData2[Category],$F28)</f>
        <v>0</v>
      </c>
      <c r="DG28" s="148">
        <f>SUMIFS(SpendData2[Debit],SpendData2[Transaction Date],"&gt;"&amp;DF$27,SpendData2[Transaction Date],"&lt;="&amp;DG$27,SpendData2[Category],$F28)</f>
        <v>0</v>
      </c>
      <c r="DH28" s="148">
        <f>SUMIFS(SpendData2[Debit],SpendData2[Transaction Date],"&gt;"&amp;DG$27,SpendData2[Transaction Date],"&lt;="&amp;DH$27,SpendData2[Category],$F28)</f>
        <v>0</v>
      </c>
      <c r="DI28" s="148">
        <f>SUMIFS(SpendData2[Debit],SpendData2[Transaction Date],"&gt;"&amp;DH$27,SpendData2[Transaction Date],"&lt;="&amp;DI$27,SpendData2[Category],$F28)</f>
        <v>0</v>
      </c>
      <c r="DJ28" s="148">
        <f>SUMIFS(SpendData2[Debit],SpendData2[Transaction Date],"&gt;"&amp;DI$27,SpendData2[Transaction Date],"&lt;="&amp;DJ$27,SpendData2[Category],$F28)</f>
        <v>0</v>
      </c>
      <c r="DK28" s="148">
        <f>SUMIFS(SpendData2[Debit],SpendData2[Transaction Date],"&gt;"&amp;DJ$27,SpendData2[Transaction Date],"&lt;="&amp;DK$27,SpendData2[Category],$F28)</f>
        <v>0</v>
      </c>
      <c r="DL28" s="148">
        <f>SUMIFS(SpendData2[Debit],SpendData2[Transaction Date],"&gt;"&amp;DK$27,SpendData2[Transaction Date],"&lt;="&amp;DL$27,SpendData2[Category],$F28)</f>
        <v>0</v>
      </c>
      <c r="DM28" s="148">
        <f>SUMIFS(SpendData2[Debit],SpendData2[Transaction Date],"&gt;"&amp;DL$27,SpendData2[Transaction Date],"&lt;="&amp;DM$27,SpendData2[Category],$F28)</f>
        <v>0</v>
      </c>
      <c r="DN28" s="148">
        <f>SUMIFS(SpendData2[Debit],SpendData2[Transaction Date],"&gt;"&amp;DM$27,SpendData2[Transaction Date],"&lt;="&amp;DN$27,SpendData2[Category],$F28)</f>
        <v>0</v>
      </c>
      <c r="DO28" s="148">
        <f>SUMIFS(SpendData2[Debit],SpendData2[Transaction Date],"&gt;"&amp;DN$27,SpendData2[Transaction Date],"&lt;="&amp;DO$27,SpendData2[Category],$F28)</f>
        <v>0</v>
      </c>
      <c r="DP28" s="148">
        <f>SUMIFS(SpendData2[Debit],SpendData2[Transaction Date],"&gt;"&amp;DO$27,SpendData2[Transaction Date],"&lt;="&amp;DP$27,SpendData2[Category],$F28)</f>
        <v>0</v>
      </c>
      <c r="DQ28" s="148">
        <f>SUMIFS(SpendData2[Debit],SpendData2[Transaction Date],"&gt;"&amp;DP$27,SpendData2[Transaction Date],"&lt;="&amp;DQ$27,SpendData2[Category],$F28)</f>
        <v>0</v>
      </c>
      <c r="DR28" s="148">
        <f>SUMIFS(SpendData2[Debit],SpendData2[Transaction Date],"&gt;"&amp;DQ$27,SpendData2[Transaction Date],"&lt;="&amp;DR$27,SpendData2[Category],$F28)</f>
        <v>0</v>
      </c>
      <c r="DS28" s="148">
        <f>SUMIFS(SpendData2[Debit],SpendData2[Transaction Date],"&gt;"&amp;DR$27,SpendData2[Transaction Date],"&lt;="&amp;DS$27,SpendData2[Category],$F28)</f>
        <v>0</v>
      </c>
      <c r="DT28" s="148">
        <f>SUMIFS(SpendData2[Debit],SpendData2[Transaction Date],"&gt;"&amp;DS$27,SpendData2[Transaction Date],"&lt;="&amp;DT$27,SpendData2[Category],$F28)</f>
        <v>0</v>
      </c>
      <c r="DU28" s="148">
        <f>SUMIFS(SpendData2[Debit],SpendData2[Transaction Date],"&gt;"&amp;DT$27,SpendData2[Transaction Date],"&lt;="&amp;DU$27,SpendData2[Category],$F28)</f>
        <v>0</v>
      </c>
      <c r="DV28" s="148">
        <f>SUMIFS(SpendData2[Debit],SpendData2[Transaction Date],"&gt;"&amp;DU$27,SpendData2[Transaction Date],"&lt;="&amp;DV$27,SpendData2[Category],$F28)</f>
        <v>0</v>
      </c>
      <c r="DW28" s="148">
        <f>SUMIFS(SpendData2[Debit],SpendData2[Transaction Date],"&gt;"&amp;DV$27,SpendData2[Transaction Date],"&lt;="&amp;DW$27,SpendData2[Category],$F28)</f>
        <v>0</v>
      </c>
      <c r="DX28" s="148">
        <f>SUMIFS(SpendData2[Debit],SpendData2[Transaction Date],"&gt;"&amp;DW$27,SpendData2[Transaction Date],"&lt;="&amp;DX$27,SpendData2[Category],$F28)</f>
        <v>0</v>
      </c>
      <c r="DY28" s="148">
        <f>SUMIFS(SpendData2[Debit],SpendData2[Transaction Date],"&gt;"&amp;DX$27,SpendData2[Transaction Date],"&lt;="&amp;DY$27,SpendData2[Category],$F28)</f>
        <v>0</v>
      </c>
      <c r="DZ28" s="148">
        <f>SUMIFS(SpendData2[Debit],SpendData2[Transaction Date],"&gt;"&amp;DY$27,SpendData2[Transaction Date],"&lt;="&amp;DZ$27,SpendData2[Category],$F28)</f>
        <v>0</v>
      </c>
      <c r="EA28" s="148">
        <f>SUMIFS(SpendData2[Debit],SpendData2[Transaction Date],"&gt;"&amp;DZ$27,SpendData2[Transaction Date],"&lt;="&amp;EA$27,SpendData2[Category],$F28)</f>
        <v>0</v>
      </c>
      <c r="EB28" s="148">
        <f>SUMIFS(SpendData2[Debit],SpendData2[Transaction Date],"&gt;"&amp;EA$27,SpendData2[Transaction Date],"&lt;="&amp;EB$27,SpendData2[Category],$F28)</f>
        <v>0</v>
      </c>
      <c r="EC28" s="148">
        <f>SUMIFS(SpendData2[Debit],SpendData2[Transaction Date],"&gt;"&amp;EB$27,SpendData2[Transaction Date],"&lt;="&amp;EC$27,SpendData2[Category],$F28)</f>
        <v>0</v>
      </c>
      <c r="ED28" s="148">
        <f>SUMIFS(SpendData2[Debit],SpendData2[Transaction Date],"&gt;"&amp;EC$27,SpendData2[Transaction Date],"&lt;="&amp;ED$27,SpendData2[Category],$F28)</f>
        <v>0</v>
      </c>
      <c r="EE28" s="148">
        <f>SUMIFS(SpendData2[Debit],SpendData2[Transaction Date],"&gt;"&amp;ED$27,SpendData2[Transaction Date],"&lt;="&amp;EE$27,SpendData2[Category],$F28)</f>
        <v>0</v>
      </c>
      <c r="EF28" s="148">
        <f>SUMIFS(SpendData2[Debit],SpendData2[Transaction Date],"&gt;"&amp;EE$27,SpendData2[Transaction Date],"&lt;="&amp;EF$27,SpendData2[Category],$F28)</f>
        <v>0</v>
      </c>
      <c r="EG28" s="148">
        <f>SUMIFS(SpendData2[Debit],SpendData2[Transaction Date],"&gt;"&amp;EF$27,SpendData2[Transaction Date],"&lt;="&amp;EG$27,SpendData2[Category],$F28)</f>
        <v>0</v>
      </c>
      <c r="EH28" s="148">
        <f>SUMIFS(SpendData2[Debit],SpendData2[Transaction Date],"&gt;"&amp;EG$27,SpendData2[Transaction Date],"&lt;="&amp;EH$27,SpendData2[Category],$F28)</f>
        <v>0</v>
      </c>
      <c r="EI28" s="148">
        <f>SUMIFS(SpendData2[Debit],SpendData2[Transaction Date],"&gt;"&amp;EH$27,SpendData2[Transaction Date],"&lt;="&amp;EI$27,SpendData2[Category],$F28)</f>
        <v>0</v>
      </c>
      <c r="EJ28" s="148">
        <f>SUMIFS(SpendData2[Debit],SpendData2[Transaction Date],"&gt;"&amp;EI$27,SpendData2[Transaction Date],"&lt;="&amp;EJ$27,SpendData2[Category],$F28)</f>
        <v>0</v>
      </c>
      <c r="EK28" s="148">
        <f>SUMIFS(SpendData2[Debit],SpendData2[Transaction Date],"&gt;"&amp;EJ$27,SpendData2[Transaction Date],"&lt;="&amp;EK$27,SpendData2[Category],$F28)</f>
        <v>0</v>
      </c>
      <c r="EL28" s="148">
        <f>SUMIFS(SpendData2[Debit],SpendData2[Transaction Date],"&gt;"&amp;EK$27,SpendData2[Transaction Date],"&lt;="&amp;EL$27,SpendData2[Category],$F28)</f>
        <v>0</v>
      </c>
      <c r="EM28" s="148">
        <f>SUMIFS(SpendData2[Debit],SpendData2[Transaction Date],"&gt;"&amp;EL$27,SpendData2[Transaction Date],"&lt;="&amp;EM$27,SpendData2[Category],$F28)</f>
        <v>0</v>
      </c>
      <c r="EN28" s="148">
        <f>SUMIFS(SpendData2[Debit],SpendData2[Transaction Date],"&gt;"&amp;EM$27,SpendData2[Transaction Date],"&lt;="&amp;EN$27,SpendData2[Category],$F28)</f>
        <v>0</v>
      </c>
      <c r="EO28" s="148">
        <f>SUMIFS(SpendData2[Debit],SpendData2[Transaction Date],"&gt;"&amp;EN$27,SpendData2[Transaction Date],"&lt;="&amp;EO$27,SpendData2[Category],$F28)</f>
        <v>0</v>
      </c>
      <c r="EP28" s="148">
        <f>SUMIFS(SpendData2[Debit],SpendData2[Transaction Date],"&gt;"&amp;EO$27,SpendData2[Transaction Date],"&lt;="&amp;EP$27,SpendData2[Category],$F28)</f>
        <v>0</v>
      </c>
      <c r="EQ28" s="148">
        <f>SUMIFS(SpendData2[Debit],SpendData2[Transaction Date],"&gt;"&amp;EP$27,SpendData2[Transaction Date],"&lt;="&amp;EQ$27,SpendData2[Category],$F28)</f>
        <v>0</v>
      </c>
      <c r="ER28" s="148">
        <f>SUMIFS(SpendData2[Debit],SpendData2[Transaction Date],"&gt;"&amp;EQ$27,SpendData2[Transaction Date],"&lt;="&amp;ER$27,SpendData2[Category],$F28)</f>
        <v>0</v>
      </c>
      <c r="ES28" s="148">
        <f>SUMIFS(SpendData2[Debit],SpendData2[Transaction Date],"&gt;"&amp;ER$27,SpendData2[Transaction Date],"&lt;="&amp;ES$27,SpendData2[Category],$F28)</f>
        <v>0</v>
      </c>
      <c r="ET28" s="148">
        <f>SUMIFS(SpendData2[Debit],SpendData2[Transaction Date],"&gt;"&amp;ES$27,SpendData2[Transaction Date],"&lt;="&amp;ET$27,SpendData2[Category],$F28)</f>
        <v>0</v>
      </c>
      <c r="EU28" s="148">
        <f>SUMIFS(SpendData2[Debit],SpendData2[Transaction Date],"&gt;"&amp;ET$27,SpendData2[Transaction Date],"&lt;="&amp;EU$27,SpendData2[Category],$F28)</f>
        <v>0</v>
      </c>
      <c r="EV28" s="148">
        <f>SUMIFS(SpendData2[Debit],SpendData2[Transaction Date],"&gt;"&amp;EU$27,SpendData2[Transaction Date],"&lt;="&amp;EV$27,SpendData2[Category],$F28)</f>
        <v>0</v>
      </c>
      <c r="EW28" s="148">
        <f>SUMIFS(SpendData2[Debit],SpendData2[Transaction Date],"&gt;"&amp;EV$27,SpendData2[Transaction Date],"&lt;="&amp;EW$27,SpendData2[Category],$F28)</f>
        <v>0</v>
      </c>
      <c r="EX28" s="148">
        <f>SUMIFS(SpendData2[Debit],SpendData2[Transaction Date],"&gt;"&amp;EW$27,SpendData2[Transaction Date],"&lt;="&amp;EX$27,SpendData2[Category],$F28)</f>
        <v>0</v>
      </c>
      <c r="EY28" s="148">
        <f>SUMIFS(SpendData2[Debit],SpendData2[Transaction Date],"&gt;"&amp;EX$27,SpendData2[Transaction Date],"&lt;="&amp;EY$27,SpendData2[Category],$F28)</f>
        <v>0</v>
      </c>
      <c r="EZ28" s="148">
        <f>SUMIFS(SpendData2[Debit],SpendData2[Transaction Date],"&gt;"&amp;EY$27,SpendData2[Transaction Date],"&lt;="&amp;EZ$27,SpendData2[Category],$F28)</f>
        <v>0</v>
      </c>
      <c r="FA28" s="148">
        <f>SUMIFS(SpendData2[Debit],SpendData2[Transaction Date],"&gt;"&amp;EZ$27,SpendData2[Transaction Date],"&lt;="&amp;FA$27,SpendData2[Category],$F28)</f>
        <v>0</v>
      </c>
      <c r="FB28" s="148">
        <f>SUMIFS(SpendData2[Debit],SpendData2[Transaction Date],"&gt;"&amp;FA$27,SpendData2[Transaction Date],"&lt;="&amp;FB$27,SpendData2[Category],$F28)</f>
        <v>0</v>
      </c>
      <c r="FC28" s="148">
        <f>SUMIFS(SpendData2[Debit],SpendData2[Transaction Date],"&gt;"&amp;FB$27,SpendData2[Transaction Date],"&lt;="&amp;FC$27,SpendData2[Category],$F28)</f>
        <v>0</v>
      </c>
      <c r="FD28" s="148">
        <f>SUMIFS(SpendData2[Debit],SpendData2[Transaction Date],"&gt;"&amp;FC$27,SpendData2[Transaction Date],"&lt;="&amp;FD$27,SpendData2[Category],$F28)</f>
        <v>0</v>
      </c>
      <c r="FE28" s="148">
        <f>SUMIFS(SpendData2[Debit],SpendData2[Transaction Date],"&gt;"&amp;FD$27,SpendData2[Transaction Date],"&lt;="&amp;FE$27,SpendData2[Category],$F28)</f>
        <v>0</v>
      </c>
      <c r="FF28" s="148">
        <f>SUMIFS(SpendData2[Debit],SpendData2[Transaction Date],"&gt;"&amp;FE$27,SpendData2[Transaction Date],"&lt;="&amp;FF$27,SpendData2[Category],$F28)</f>
        <v>0</v>
      </c>
      <c r="FG28" s="148">
        <f>SUMIFS(SpendData2[Debit],SpendData2[Transaction Date],"&gt;"&amp;FF$27,SpendData2[Transaction Date],"&lt;="&amp;FG$27,SpendData2[Category],$F28)</f>
        <v>0</v>
      </c>
      <c r="FH28" s="148">
        <f>SUMIFS(SpendData2[Debit],SpendData2[Transaction Date],"&gt;"&amp;FG$27,SpendData2[Transaction Date],"&lt;="&amp;FH$27,SpendData2[Category],$F28)</f>
        <v>0</v>
      </c>
      <c r="FI28" s="148">
        <f>SUMIFS(SpendData2[Debit],SpendData2[Transaction Date],"&gt;"&amp;FH$27,SpendData2[Transaction Date],"&lt;="&amp;FI$27,SpendData2[Category],$F28)</f>
        <v>0</v>
      </c>
      <c r="FJ28" s="148">
        <f>SUMIFS(SpendData2[Debit],SpendData2[Transaction Date],"&gt;"&amp;FI$27,SpendData2[Transaction Date],"&lt;="&amp;FJ$27,SpendData2[Category],$F28)</f>
        <v>0</v>
      </c>
      <c r="FK28" s="148">
        <f>SUMIFS(SpendData2[Debit],SpendData2[Transaction Date],"&gt;"&amp;FJ$27,SpendData2[Transaction Date],"&lt;="&amp;FK$27,SpendData2[Category],$F28)</f>
        <v>0</v>
      </c>
      <c r="FL28" s="148">
        <f>SUMIFS(SpendData2[Debit],SpendData2[Transaction Date],"&gt;"&amp;FK$27,SpendData2[Transaction Date],"&lt;="&amp;FL$27,SpendData2[Category],$F28)</f>
        <v>0</v>
      </c>
      <c r="FM28" s="148">
        <f>SUMIFS(SpendData2[Debit],SpendData2[Transaction Date],"&gt;"&amp;FL$27,SpendData2[Transaction Date],"&lt;="&amp;FM$27,SpendData2[Category],$F28)</f>
        <v>0</v>
      </c>
      <c r="FN28" s="148">
        <f>SUMIFS(SpendData2[Debit],SpendData2[Transaction Date],"&gt;"&amp;FM$27,SpendData2[Transaction Date],"&lt;="&amp;FN$27,SpendData2[Category],$F28)</f>
        <v>0</v>
      </c>
      <c r="FO28" s="148">
        <f>SUMIFS(SpendData2[Debit],SpendData2[Transaction Date],"&gt;"&amp;FN$27,SpendData2[Transaction Date],"&lt;="&amp;FO$27,SpendData2[Category],$F28)</f>
        <v>0</v>
      </c>
      <c r="FP28" s="148">
        <f>SUMIFS(SpendData2[Debit],SpendData2[Transaction Date],"&gt;"&amp;FO$27,SpendData2[Transaction Date],"&lt;="&amp;FP$27,SpendData2[Category],$F28)</f>
        <v>0</v>
      </c>
      <c r="FQ28" s="148">
        <f>SUMIFS(SpendData2[Debit],SpendData2[Transaction Date],"&gt;"&amp;FP$27,SpendData2[Transaction Date],"&lt;="&amp;FQ$27,SpendData2[Category],$F28)</f>
        <v>0</v>
      </c>
      <c r="FR28" s="148">
        <f>SUMIFS(SpendData2[Debit],SpendData2[Transaction Date],"&gt;"&amp;FQ$27,SpendData2[Transaction Date],"&lt;="&amp;FR$27,SpendData2[Category],$F28)</f>
        <v>0</v>
      </c>
      <c r="FS28" s="148">
        <f>SUMIFS(SpendData2[Debit],SpendData2[Transaction Date],"&gt;"&amp;FR$27,SpendData2[Transaction Date],"&lt;="&amp;FS$27,SpendData2[Category],$F28)</f>
        <v>0</v>
      </c>
      <c r="FT28" s="148">
        <f>SUMIFS(SpendData2[Debit],SpendData2[Transaction Date],"&gt;"&amp;FS$27,SpendData2[Transaction Date],"&lt;="&amp;FT$27,SpendData2[Category],$F28)</f>
        <v>0</v>
      </c>
      <c r="FU28" s="148">
        <f>SUMIFS(SpendData2[Debit],SpendData2[Transaction Date],"&gt;"&amp;FT$27,SpendData2[Transaction Date],"&lt;="&amp;FU$27,SpendData2[Category],$F28)</f>
        <v>0</v>
      </c>
      <c r="FV28" s="148">
        <f>SUMIFS(SpendData2[Debit],SpendData2[Transaction Date],"&gt;"&amp;FU$27,SpendData2[Transaction Date],"&lt;="&amp;FV$27,SpendData2[Category],$F28)</f>
        <v>0</v>
      </c>
      <c r="FW28" s="148">
        <f>SUMIFS(SpendData2[Debit],SpendData2[Transaction Date],"&gt;"&amp;FV$27,SpendData2[Transaction Date],"&lt;="&amp;FW$27,SpendData2[Category],$F28)</f>
        <v>0</v>
      </c>
      <c r="FX28" s="148">
        <f>SUMIFS(SpendData2[Debit],SpendData2[Transaction Date],"&gt;"&amp;FW$27,SpendData2[Transaction Date],"&lt;="&amp;FX$27,SpendData2[Category],$F28)</f>
        <v>0</v>
      </c>
      <c r="FY28" s="148">
        <f>SUMIFS(SpendData2[Debit],SpendData2[Transaction Date],"&gt;"&amp;FX$27,SpendData2[Transaction Date],"&lt;="&amp;FY$27,SpendData2[Category],$F28)</f>
        <v>0</v>
      </c>
      <c r="FZ28" s="148">
        <f>SUMIFS(SpendData2[Debit],SpendData2[Transaction Date],"&gt;"&amp;FY$27,SpendData2[Transaction Date],"&lt;="&amp;FZ$27,SpendData2[Category],$F28)</f>
        <v>0</v>
      </c>
      <c r="GA28" s="148">
        <f>SUMIFS(SpendData2[Debit],SpendData2[Transaction Date],"&gt;"&amp;FZ$27,SpendData2[Transaction Date],"&lt;="&amp;GA$27,SpendData2[Category],$F28)</f>
        <v>0</v>
      </c>
      <c r="GB28" s="148">
        <f>SUMIFS(SpendData2[Debit],SpendData2[Transaction Date],"&gt;"&amp;GA$27,SpendData2[Transaction Date],"&lt;="&amp;GB$27,SpendData2[Category],$F28)</f>
        <v>0</v>
      </c>
      <c r="GC28" s="148">
        <f>SUMIFS(SpendData2[Debit],SpendData2[Transaction Date],"&gt;"&amp;GB$27,SpendData2[Transaction Date],"&lt;="&amp;GC$27,SpendData2[Category],$F28)</f>
        <v>0</v>
      </c>
      <c r="GD28" s="148">
        <f>SUMIFS(SpendData2[Debit],SpendData2[Transaction Date],"&gt;"&amp;GC$27,SpendData2[Transaction Date],"&lt;="&amp;GD$27,SpendData2[Category],$F28)</f>
        <v>0</v>
      </c>
      <c r="GE28" s="148">
        <f>SUMIFS(SpendData2[Debit],SpendData2[Transaction Date],"&gt;"&amp;GD$27,SpendData2[Transaction Date],"&lt;="&amp;GE$27,SpendData2[Category],$F28)</f>
        <v>0</v>
      </c>
      <c r="GF28" s="68"/>
      <c r="GH28" s="35">
        <v>45016</v>
      </c>
      <c r="GI28" s="408">
        <v>0</v>
      </c>
      <c r="GJ28" s="408">
        <v>85</v>
      </c>
      <c r="GK28" s="408">
        <v>3772.3086750631574</v>
      </c>
    </row>
    <row r="29" spans="1:193" x14ac:dyDescent="0.3">
      <c r="E29" t="str">
        <f>IFERROR(VLOOKUP(A12,#REF!,25,FALSE),"")</f>
        <v/>
      </c>
      <c r="F29">
        <f t="shared" si="548"/>
        <v>0</v>
      </c>
      <c r="H29" s="148">
        <f>SUMIFS(SpendData2[Debit],SpendData2[Transaction Date],"&gt;"&amp;G$27,SpendData2[Transaction Date],"&lt;="&amp;H$27,SpendData2[Category],$F29)</f>
        <v>0</v>
      </c>
      <c r="I29" s="148">
        <f>SUMIFS(SpendData2[Debit],SpendData2[Transaction Date],"&gt;"&amp;H$27,SpendData2[Transaction Date],"&lt;="&amp;I$27,SpendData2[Category],$F29)</f>
        <v>0</v>
      </c>
      <c r="J29" s="148">
        <f>SUMIFS(SpendData2[Debit],SpendData2[Transaction Date],"&gt;"&amp;I$27,SpendData2[Transaction Date],"&lt;="&amp;J$27,SpendData2[Category],$F29)</f>
        <v>0</v>
      </c>
      <c r="K29" s="148">
        <f>SUMIFS(SpendData2[Debit],SpendData2[Transaction Date],"&gt;"&amp;J$27,SpendData2[Transaction Date],"&lt;="&amp;K$27,SpendData2[Category],$F29)</f>
        <v>0</v>
      </c>
      <c r="L29" s="148">
        <f>SUMIFS(SpendData2[Debit],SpendData2[Transaction Date],"&gt;"&amp;K$27,SpendData2[Transaction Date],"&lt;="&amp;L$27,SpendData2[Category],$F29)</f>
        <v>0</v>
      </c>
      <c r="M29" s="148">
        <f>SUMIFS(SpendData2[Debit],SpendData2[Transaction Date],"&gt;"&amp;L$27,SpendData2[Transaction Date],"&lt;="&amp;M$27,SpendData2[Category],$F29)</f>
        <v>0</v>
      </c>
      <c r="N29" s="148">
        <f>SUMIFS(SpendData2[Debit],SpendData2[Transaction Date],"&gt;"&amp;M$27,SpendData2[Transaction Date],"&lt;="&amp;N$27,SpendData2[Category],$F29)</f>
        <v>0</v>
      </c>
      <c r="O29" s="148">
        <f>SUMIFS(SpendData2[Debit],SpendData2[Transaction Date],"&gt;"&amp;N$27,SpendData2[Transaction Date],"&lt;="&amp;O$27,SpendData2[Category],$F29)</f>
        <v>0</v>
      </c>
      <c r="P29" s="148">
        <f>SUMIFS(SpendData2[Debit],SpendData2[Transaction Date],"&gt;"&amp;O$27,SpendData2[Transaction Date],"&lt;="&amp;P$27,SpendData2[Category],$F29)</f>
        <v>0</v>
      </c>
      <c r="Q29" s="148">
        <f>SUMIFS(SpendData2[Debit],SpendData2[Transaction Date],"&gt;"&amp;P$27,SpendData2[Transaction Date],"&lt;="&amp;Q$27,SpendData2[Category],$F29)</f>
        <v>0</v>
      </c>
      <c r="R29" s="148">
        <f>SUMIFS(SpendData2[Debit],SpendData2[Transaction Date],"&gt;"&amp;Q$27,SpendData2[Transaction Date],"&lt;="&amp;R$27,SpendData2[Category],$F29)</f>
        <v>0</v>
      </c>
      <c r="S29" s="148">
        <f>SUMIFS(SpendData2[Debit],SpendData2[Transaction Date],"&gt;"&amp;R$27,SpendData2[Transaction Date],"&lt;="&amp;S$27,SpendData2[Category],$F29)</f>
        <v>0</v>
      </c>
      <c r="T29" s="148">
        <f>SUMIFS(SpendData2[Debit],SpendData2[Transaction Date],"&gt;"&amp;S$27,SpendData2[Transaction Date],"&lt;="&amp;T$27,SpendData2[Category],$F29)</f>
        <v>0</v>
      </c>
      <c r="U29" s="148">
        <f>SUMIFS(SpendData2[Debit],SpendData2[Transaction Date],"&gt;"&amp;T$27,SpendData2[Transaction Date],"&lt;="&amp;U$27,SpendData2[Category],$F29)</f>
        <v>0</v>
      </c>
      <c r="V29" s="148">
        <f>SUMIFS(SpendData2[Debit],SpendData2[Transaction Date],"&gt;"&amp;U$27,SpendData2[Transaction Date],"&lt;="&amp;V$27,SpendData2[Category],$F29)</f>
        <v>0</v>
      </c>
      <c r="W29" s="148">
        <f>SUMIFS(SpendData2[Debit],SpendData2[Transaction Date],"&gt;"&amp;V$27,SpendData2[Transaction Date],"&lt;="&amp;W$27,SpendData2[Category],$F29)</f>
        <v>0</v>
      </c>
      <c r="X29" s="148">
        <f>SUMIFS(SpendData2[Debit],SpendData2[Transaction Date],"&gt;"&amp;W$27,SpendData2[Transaction Date],"&lt;="&amp;X$27,SpendData2[Category],$F29)</f>
        <v>0</v>
      </c>
      <c r="Y29" s="148">
        <f>SUMIFS(SpendData2[Debit],SpendData2[Transaction Date],"&gt;"&amp;X$27,SpendData2[Transaction Date],"&lt;="&amp;Y$27,SpendData2[Category],$F29)</f>
        <v>0</v>
      </c>
      <c r="Z29" s="148">
        <f>SUMIFS(SpendData2[Debit],SpendData2[Transaction Date],"&gt;"&amp;Y$27,SpendData2[Transaction Date],"&lt;="&amp;Z$27,SpendData2[Category],$F29)</f>
        <v>0</v>
      </c>
      <c r="AA29" s="148">
        <f>SUMIFS(SpendData2[Debit],SpendData2[Transaction Date],"&gt;"&amp;Z$27,SpendData2[Transaction Date],"&lt;="&amp;AA$27,SpendData2[Category],$F29)</f>
        <v>0</v>
      </c>
      <c r="AB29" s="148">
        <f>SUMIFS(SpendData2[Debit],SpendData2[Transaction Date],"&gt;"&amp;AA$27,SpendData2[Transaction Date],"&lt;="&amp;AB$27,SpendData2[Category],$F29)</f>
        <v>0</v>
      </c>
      <c r="AC29" s="148">
        <f>SUMIFS(SpendData2[Debit],SpendData2[Transaction Date],"&gt;"&amp;AB$27,SpendData2[Transaction Date],"&lt;="&amp;AC$27,SpendData2[Category],$F29)</f>
        <v>0</v>
      </c>
      <c r="AD29" s="148">
        <f>SUMIFS(SpendData2[Debit],SpendData2[Transaction Date],"&gt;"&amp;AC$27,SpendData2[Transaction Date],"&lt;="&amp;AD$27,SpendData2[Category],$F29)</f>
        <v>0</v>
      </c>
      <c r="AE29" s="148">
        <f>SUMIFS(SpendData2[Debit],SpendData2[Transaction Date],"&gt;"&amp;AD$27,SpendData2[Transaction Date],"&lt;="&amp;AE$27,SpendData2[Category],$F29)</f>
        <v>0</v>
      </c>
      <c r="AF29" s="148">
        <f>SUMIFS(SpendData2[Debit],SpendData2[Transaction Date],"&gt;"&amp;AE$27,SpendData2[Transaction Date],"&lt;="&amp;AF$27,SpendData2[Category],$F29)</f>
        <v>0</v>
      </c>
      <c r="AG29" s="148">
        <f>SUMIFS(SpendData2[Debit],SpendData2[Transaction Date],"&gt;"&amp;AF$27,SpendData2[Transaction Date],"&lt;="&amp;AG$27,SpendData2[Category],$F29)</f>
        <v>0</v>
      </c>
      <c r="AH29" s="148">
        <f>SUMIFS(SpendData2[Debit],SpendData2[Transaction Date],"&gt;"&amp;AG$27,SpendData2[Transaction Date],"&lt;="&amp;AH$27,SpendData2[Category],$F29)</f>
        <v>0</v>
      </c>
      <c r="AI29" s="148">
        <f>SUMIFS(SpendData2[Debit],SpendData2[Transaction Date],"&gt;"&amp;AH$27,SpendData2[Transaction Date],"&lt;="&amp;AI$27,SpendData2[Category],$F29)</f>
        <v>0</v>
      </c>
      <c r="AJ29" s="148">
        <f>SUMIFS(SpendData2[Debit],SpendData2[Transaction Date],"&gt;"&amp;AI$27,SpendData2[Transaction Date],"&lt;="&amp;AJ$27,SpendData2[Category],$F29)</f>
        <v>0</v>
      </c>
      <c r="AK29" s="148">
        <f>SUMIFS(SpendData2[Debit],SpendData2[Transaction Date],"&gt;"&amp;AJ$27,SpendData2[Transaction Date],"&lt;="&amp;AK$27,SpendData2[Category],$F29)</f>
        <v>0</v>
      </c>
      <c r="AL29" s="148">
        <f>SUMIFS(SpendData2[Debit],SpendData2[Transaction Date],"&gt;"&amp;AK$27,SpendData2[Transaction Date],"&lt;="&amp;AL$27,SpendData2[Category],$F29)</f>
        <v>0</v>
      </c>
      <c r="AM29" s="148">
        <f>SUMIFS(SpendData2[Debit],SpendData2[Transaction Date],"&gt;"&amp;AL$27,SpendData2[Transaction Date],"&lt;="&amp;AM$27,SpendData2[Category],$F29)</f>
        <v>0</v>
      </c>
      <c r="AN29" s="148">
        <f>SUMIFS(SpendData2[Debit],SpendData2[Transaction Date],"&gt;"&amp;AM$27,SpendData2[Transaction Date],"&lt;="&amp;AN$27,SpendData2[Category],$F29)</f>
        <v>0</v>
      </c>
      <c r="AO29" s="148">
        <f>SUMIFS(SpendData2[Debit],SpendData2[Transaction Date],"&gt;"&amp;AN$27,SpendData2[Transaction Date],"&lt;="&amp;AO$27,SpendData2[Category],$F29)</f>
        <v>0</v>
      </c>
      <c r="AP29" s="148">
        <f>SUMIFS(SpendData2[Debit],SpendData2[Transaction Date],"&gt;"&amp;AO$27,SpendData2[Transaction Date],"&lt;="&amp;AP$27,SpendData2[Category],$F29)</f>
        <v>0</v>
      </c>
      <c r="AQ29" s="148">
        <f>SUMIFS(SpendData2[Debit],SpendData2[Transaction Date],"&gt;"&amp;AP$27,SpendData2[Transaction Date],"&lt;="&amp;AQ$27,SpendData2[Category],$F29)</f>
        <v>0</v>
      </c>
      <c r="AR29" s="148">
        <f>SUMIFS(SpendData2[Debit],SpendData2[Transaction Date],"&gt;"&amp;AQ$27,SpendData2[Transaction Date],"&lt;="&amp;AR$27,SpendData2[Category],$F29)</f>
        <v>0</v>
      </c>
      <c r="AS29" s="148">
        <f>SUMIFS(SpendData2[Debit],SpendData2[Transaction Date],"&gt;"&amp;AR$27,SpendData2[Transaction Date],"&lt;="&amp;AS$27,SpendData2[Category],$F29)</f>
        <v>0</v>
      </c>
      <c r="AT29" s="148">
        <f>SUMIFS(SpendData2[Debit],SpendData2[Transaction Date],"&gt;"&amp;AS$27,SpendData2[Transaction Date],"&lt;="&amp;AT$27,SpendData2[Category],$F29)</f>
        <v>0</v>
      </c>
      <c r="AU29" s="148">
        <f>SUMIFS(SpendData2[Debit],SpendData2[Transaction Date],"&gt;"&amp;AT$27,SpendData2[Transaction Date],"&lt;="&amp;AU$27,SpendData2[Category],$F29)</f>
        <v>0</v>
      </c>
      <c r="AV29" s="148">
        <f>SUMIFS(SpendData2[Debit],SpendData2[Transaction Date],"&gt;"&amp;AU$27,SpendData2[Transaction Date],"&lt;="&amp;AV$27,SpendData2[Category],$F29)</f>
        <v>0</v>
      </c>
      <c r="AW29" s="148">
        <f>SUMIFS(SpendData2[Debit],SpendData2[Transaction Date],"&gt;"&amp;AV$27,SpendData2[Transaction Date],"&lt;="&amp;AW$27,SpendData2[Category],$F29)</f>
        <v>0</v>
      </c>
      <c r="AX29" s="148">
        <f>SUMIFS(SpendData2[Debit],SpendData2[Transaction Date],"&gt;"&amp;AW$27,SpendData2[Transaction Date],"&lt;="&amp;AX$27,SpendData2[Category],$F29)</f>
        <v>0</v>
      </c>
      <c r="AY29" s="148">
        <f>SUMIFS(SpendData2[Debit],SpendData2[Transaction Date],"&gt;"&amp;AX$27,SpendData2[Transaction Date],"&lt;="&amp;AY$27,SpendData2[Category],$F29)</f>
        <v>0</v>
      </c>
      <c r="AZ29" s="148">
        <f>SUMIFS(SpendData2[Debit],SpendData2[Transaction Date],"&gt;"&amp;AY$27,SpendData2[Transaction Date],"&lt;="&amp;AZ$27,SpendData2[Category],$F29)</f>
        <v>0</v>
      </c>
      <c r="BA29" s="148">
        <f>SUMIFS(SpendData2[Debit],SpendData2[Transaction Date],"&gt;"&amp;AZ$27,SpendData2[Transaction Date],"&lt;="&amp;BA$27,SpendData2[Category],$F29)</f>
        <v>0</v>
      </c>
      <c r="BB29" s="148">
        <f>SUMIFS(SpendData2[Debit],SpendData2[Transaction Date],"&gt;"&amp;BA$27,SpendData2[Transaction Date],"&lt;="&amp;BB$27,SpendData2[Category],$F29)</f>
        <v>0</v>
      </c>
      <c r="BC29" s="148">
        <f>SUMIFS(SpendData2[Debit],SpendData2[Transaction Date],"&gt;"&amp;BB$27,SpendData2[Transaction Date],"&lt;="&amp;BC$27,SpendData2[Category],$F29)</f>
        <v>0</v>
      </c>
      <c r="BD29" s="148">
        <f>SUMIFS(SpendData2[Debit],SpendData2[Transaction Date],"&gt;"&amp;BC$27,SpendData2[Transaction Date],"&lt;="&amp;BD$27,SpendData2[Category],$F29)</f>
        <v>0</v>
      </c>
      <c r="BE29" s="148">
        <f>SUMIFS(SpendData2[Debit],SpendData2[Transaction Date],"&gt;"&amp;BD$27,SpendData2[Transaction Date],"&lt;="&amp;BE$27,SpendData2[Category],$F29)</f>
        <v>0</v>
      </c>
      <c r="BF29" s="148">
        <f>SUMIFS(SpendData2[Debit],SpendData2[Transaction Date],"&gt;"&amp;BE$27,SpendData2[Transaction Date],"&lt;="&amp;BF$27,SpendData2[Category],$F29)</f>
        <v>0</v>
      </c>
      <c r="BG29" s="148">
        <f>SUMIFS(SpendData2[Debit],SpendData2[Transaction Date],"&gt;"&amp;BF$27,SpendData2[Transaction Date],"&lt;="&amp;BG$27,SpendData2[Category],$F29)</f>
        <v>0</v>
      </c>
      <c r="BH29" s="148">
        <f>SUMIFS(SpendData2[Debit],SpendData2[Transaction Date],"&gt;"&amp;BG$27,SpendData2[Transaction Date],"&lt;="&amp;BH$27,SpendData2[Category],$F29)</f>
        <v>0</v>
      </c>
      <c r="BI29" s="148">
        <f>SUMIFS(SpendData2[Debit],SpendData2[Transaction Date],"&gt;"&amp;BH$27,SpendData2[Transaction Date],"&lt;="&amp;BI$27,SpendData2[Category],$F29)</f>
        <v>0</v>
      </c>
      <c r="BJ29" s="148">
        <f>SUMIFS(SpendData2[Debit],SpendData2[Transaction Date],"&gt;"&amp;BI$27,SpendData2[Transaction Date],"&lt;="&amp;BJ$27,SpendData2[Category],$F29)</f>
        <v>0</v>
      </c>
      <c r="BK29" s="148">
        <f>SUMIFS(SpendData2[Debit],SpendData2[Transaction Date],"&gt;"&amp;BJ$27,SpendData2[Transaction Date],"&lt;="&amp;BK$27,SpendData2[Category],$F29)</f>
        <v>0</v>
      </c>
      <c r="BL29" s="148">
        <f>SUMIFS(SpendData2[Debit],SpendData2[Transaction Date],"&gt;"&amp;BK$27,SpendData2[Transaction Date],"&lt;="&amp;BL$27,SpendData2[Category],$F29)</f>
        <v>0</v>
      </c>
      <c r="BM29" s="148">
        <f>SUMIFS(SpendData2[Debit],SpendData2[Transaction Date],"&gt;"&amp;BL$27,SpendData2[Transaction Date],"&lt;="&amp;BM$27,SpendData2[Category],$F29)</f>
        <v>0</v>
      </c>
      <c r="BN29" s="148">
        <f>SUMIFS(SpendData2[Debit],SpendData2[Transaction Date],"&gt;"&amp;BM$27,SpendData2[Transaction Date],"&lt;="&amp;BN$27,SpendData2[Category],$F29)</f>
        <v>0</v>
      </c>
      <c r="BO29" s="148">
        <f>SUMIFS(SpendData2[Debit],SpendData2[Transaction Date],"&gt;"&amp;BN$27,SpendData2[Transaction Date],"&lt;="&amp;BO$27,SpendData2[Category],$F29)</f>
        <v>0</v>
      </c>
      <c r="BP29" s="148">
        <f>SUMIFS(SpendData2[Debit],SpendData2[Transaction Date],"&gt;"&amp;BO$27,SpendData2[Transaction Date],"&lt;="&amp;BP$27,SpendData2[Category],$F29)</f>
        <v>0</v>
      </c>
      <c r="BQ29" s="148">
        <f>SUMIFS(SpendData2[Debit],SpendData2[Transaction Date],"&gt;"&amp;BP$27,SpendData2[Transaction Date],"&lt;="&amp;BQ$27,SpendData2[Category],$F29)</f>
        <v>0</v>
      </c>
      <c r="BR29" s="148">
        <f>SUMIFS(SpendData2[Debit],SpendData2[Transaction Date],"&gt;"&amp;BQ$27,SpendData2[Transaction Date],"&lt;="&amp;BR$27,SpendData2[Category],$F29)</f>
        <v>0</v>
      </c>
      <c r="BS29" s="148">
        <f>SUMIFS(SpendData2[Debit],SpendData2[Transaction Date],"&gt;"&amp;BR$27,SpendData2[Transaction Date],"&lt;="&amp;BS$27,SpendData2[Category],$F29)</f>
        <v>0</v>
      </c>
      <c r="BT29" s="148">
        <f>SUMIFS(SpendData2[Debit],SpendData2[Transaction Date],"&gt;"&amp;BS$27,SpendData2[Transaction Date],"&lt;="&amp;BT$27,SpendData2[Category],$F29)</f>
        <v>0</v>
      </c>
      <c r="BU29" s="148">
        <f>SUMIFS(SpendData2[Debit],SpendData2[Transaction Date],"&gt;"&amp;BT$27,SpendData2[Transaction Date],"&lt;="&amp;BU$27,SpendData2[Category],$F29)</f>
        <v>0</v>
      </c>
      <c r="BV29" s="148">
        <f>SUMIFS(SpendData2[Debit],SpendData2[Transaction Date],"&gt;"&amp;BU$27,SpendData2[Transaction Date],"&lt;="&amp;BV$27,SpendData2[Category],$F29)</f>
        <v>0</v>
      </c>
      <c r="BW29" s="148">
        <f>SUMIFS(SpendData2[Debit],SpendData2[Transaction Date],"&gt;"&amp;BV$27,SpendData2[Transaction Date],"&lt;="&amp;BW$27,SpendData2[Category],$F29)</f>
        <v>0</v>
      </c>
      <c r="BX29" s="148">
        <f>SUMIFS(SpendData2[Debit],SpendData2[Transaction Date],"&gt;"&amp;BW$27,SpendData2[Transaction Date],"&lt;="&amp;BX$27,SpendData2[Category],$F29)</f>
        <v>0</v>
      </c>
      <c r="BY29" s="148">
        <f>SUMIFS(SpendData2[Debit],SpendData2[Transaction Date],"&gt;"&amp;BX$27,SpendData2[Transaction Date],"&lt;="&amp;BY$27,SpendData2[Category],$F29)</f>
        <v>0</v>
      </c>
      <c r="BZ29" s="148">
        <f>SUMIFS(SpendData2[Debit],SpendData2[Transaction Date],"&gt;"&amp;BY$27,SpendData2[Transaction Date],"&lt;="&amp;BZ$27,SpendData2[Category],$F29)</f>
        <v>0</v>
      </c>
      <c r="CA29" s="148">
        <f>SUMIFS(SpendData2[Debit],SpendData2[Transaction Date],"&gt;"&amp;BZ$27,SpendData2[Transaction Date],"&lt;="&amp;CA$27,SpendData2[Category],$F29)</f>
        <v>0</v>
      </c>
      <c r="CB29" s="148">
        <f>SUMIFS(SpendData2[Debit],SpendData2[Transaction Date],"&gt;"&amp;CA$27,SpendData2[Transaction Date],"&lt;="&amp;CB$27,SpendData2[Category],$F29)</f>
        <v>0</v>
      </c>
      <c r="CC29" s="148">
        <f>SUMIFS(SpendData2[Debit],SpendData2[Transaction Date],"&gt;"&amp;CB$27,SpendData2[Transaction Date],"&lt;="&amp;CC$27,SpendData2[Category],$F29)</f>
        <v>0</v>
      </c>
      <c r="CD29" s="148">
        <f>SUMIFS(SpendData2[Debit],SpendData2[Transaction Date],"&gt;"&amp;CC$27,SpendData2[Transaction Date],"&lt;="&amp;CD$27,SpendData2[Category],$F29)</f>
        <v>0</v>
      </c>
      <c r="CE29" s="148">
        <f>SUMIFS(SpendData2[Debit],SpendData2[Transaction Date],"&gt;"&amp;CD$27,SpendData2[Transaction Date],"&lt;="&amp;CE$27,SpendData2[Category],$F29)</f>
        <v>0</v>
      </c>
      <c r="CF29" s="148">
        <f>SUMIFS(SpendData2[Debit],SpendData2[Transaction Date],"&gt;"&amp;CE$27,SpendData2[Transaction Date],"&lt;="&amp;CF$27,SpendData2[Category],$F29)</f>
        <v>0</v>
      </c>
      <c r="CG29" s="148">
        <f>SUMIFS(SpendData2[Debit],SpendData2[Transaction Date],"&gt;"&amp;CF$27,SpendData2[Transaction Date],"&lt;="&amp;CG$27,SpendData2[Category],$F29)</f>
        <v>0</v>
      </c>
      <c r="CH29" s="148">
        <f>SUMIFS(SpendData2[Debit],SpendData2[Transaction Date],"&gt;"&amp;CG$27,SpendData2[Transaction Date],"&lt;="&amp;CH$27,SpendData2[Category],$F29)</f>
        <v>0</v>
      </c>
      <c r="CI29" s="148">
        <f>SUMIFS(SpendData2[Debit],SpendData2[Transaction Date],"&gt;"&amp;CH$27,SpendData2[Transaction Date],"&lt;="&amp;CI$27,SpendData2[Category],$F29)</f>
        <v>0</v>
      </c>
      <c r="CJ29" s="148">
        <f>SUMIFS(SpendData2[Debit],SpendData2[Transaction Date],"&gt;"&amp;CI$27,SpendData2[Transaction Date],"&lt;="&amp;CJ$27,SpendData2[Category],$F29)</f>
        <v>0</v>
      </c>
      <c r="CK29" s="148">
        <f>SUMIFS(SpendData2[Debit],SpendData2[Transaction Date],"&gt;"&amp;CJ$27,SpendData2[Transaction Date],"&lt;="&amp;CK$27,SpendData2[Category],$F29)</f>
        <v>0</v>
      </c>
      <c r="CL29" s="148">
        <f>SUMIFS(SpendData2[Debit],SpendData2[Transaction Date],"&gt;"&amp;CK$27,SpendData2[Transaction Date],"&lt;="&amp;CL$27,SpendData2[Category],$F29)</f>
        <v>0</v>
      </c>
      <c r="CM29" s="148">
        <f>SUMIFS(SpendData2[Debit],SpendData2[Transaction Date],"&gt;"&amp;CL$27,SpendData2[Transaction Date],"&lt;="&amp;CM$27,SpendData2[Category],$F29)</f>
        <v>0</v>
      </c>
      <c r="CN29" s="148">
        <f>SUMIFS(SpendData2[Debit],SpendData2[Transaction Date],"&gt;"&amp;CM$27,SpendData2[Transaction Date],"&lt;="&amp;CN$27,SpendData2[Category],$F29)</f>
        <v>0</v>
      </c>
      <c r="CO29" s="148">
        <f>SUMIFS(SpendData2[Debit],SpendData2[Transaction Date],"&gt;"&amp;CN$27,SpendData2[Transaction Date],"&lt;="&amp;CO$27,SpendData2[Category],$F29)</f>
        <v>0</v>
      </c>
      <c r="CP29" s="148">
        <f>SUMIFS(SpendData2[Debit],SpendData2[Transaction Date],"&gt;"&amp;CO$27,SpendData2[Transaction Date],"&lt;="&amp;CP$27,SpendData2[Category],$F29)</f>
        <v>0</v>
      </c>
      <c r="CQ29" s="148">
        <f>SUMIFS(SpendData2[Debit],SpendData2[Transaction Date],"&gt;"&amp;CP$27,SpendData2[Transaction Date],"&lt;="&amp;CQ$27,SpendData2[Category],$F29)</f>
        <v>0</v>
      </c>
      <c r="CR29" s="148">
        <f>SUMIFS(SpendData2[Debit],SpendData2[Transaction Date],"&gt;"&amp;CQ$27,SpendData2[Transaction Date],"&lt;="&amp;CR$27,SpendData2[Category],$F29)</f>
        <v>0</v>
      </c>
      <c r="CS29" s="148">
        <f>SUMIFS(SpendData2[Debit],SpendData2[Transaction Date],"&gt;"&amp;CR$27,SpendData2[Transaction Date],"&lt;="&amp;CS$27,SpendData2[Category],$F29)</f>
        <v>0</v>
      </c>
      <c r="CT29" s="148">
        <f>SUMIFS(SpendData2[Debit],SpendData2[Transaction Date],"&gt;"&amp;CS$27,SpendData2[Transaction Date],"&lt;="&amp;CT$27,SpendData2[Category],$F29)</f>
        <v>0</v>
      </c>
      <c r="CU29" s="148">
        <f>SUMIFS(SpendData2[Debit],SpendData2[Transaction Date],"&gt;"&amp;CT$27,SpendData2[Transaction Date],"&lt;="&amp;CU$27,SpendData2[Category],$F29)</f>
        <v>0</v>
      </c>
      <c r="CV29" s="148">
        <f>SUMIFS(SpendData2[Debit],SpendData2[Transaction Date],"&gt;"&amp;CU$27,SpendData2[Transaction Date],"&lt;="&amp;CV$27,SpendData2[Category],$F29)</f>
        <v>0</v>
      </c>
      <c r="CW29" s="148">
        <f>SUMIFS(SpendData2[Debit],SpendData2[Transaction Date],"&gt;"&amp;CV$27,SpendData2[Transaction Date],"&lt;="&amp;CW$27,SpendData2[Category],$F29)</f>
        <v>0</v>
      </c>
      <c r="CX29" s="148">
        <f>SUMIFS(SpendData2[Debit],SpendData2[Transaction Date],"&gt;"&amp;CW$27,SpendData2[Transaction Date],"&lt;="&amp;CX$27,SpendData2[Category],$F29)</f>
        <v>0</v>
      </c>
      <c r="CY29" s="148">
        <f>SUMIFS(SpendData2[Debit],SpendData2[Transaction Date],"&gt;"&amp;CX$27,SpendData2[Transaction Date],"&lt;="&amp;CY$27,SpendData2[Category],$F29)</f>
        <v>0</v>
      </c>
      <c r="CZ29" s="148">
        <f>SUMIFS(SpendData2[Debit],SpendData2[Transaction Date],"&gt;"&amp;CY$27,SpendData2[Transaction Date],"&lt;="&amp;CZ$27,SpendData2[Category],$F29)</f>
        <v>0</v>
      </c>
      <c r="DA29" s="148">
        <f>SUMIFS(SpendData2[Debit],SpendData2[Transaction Date],"&gt;"&amp;CZ$27,SpendData2[Transaction Date],"&lt;="&amp;DA$27,SpendData2[Category],$F29)</f>
        <v>0</v>
      </c>
      <c r="DB29" s="148">
        <f>SUMIFS(SpendData2[Debit],SpendData2[Transaction Date],"&gt;"&amp;DA$27,SpendData2[Transaction Date],"&lt;="&amp;DB$27,SpendData2[Category],$F29)</f>
        <v>0</v>
      </c>
      <c r="DC29" s="148">
        <f>SUMIFS(SpendData2[Debit],SpendData2[Transaction Date],"&gt;"&amp;DB$27,SpendData2[Transaction Date],"&lt;="&amp;DC$27,SpendData2[Category],$F29)</f>
        <v>0</v>
      </c>
      <c r="DD29" s="148">
        <f>SUMIFS(SpendData2[Debit],SpendData2[Transaction Date],"&gt;"&amp;DC$27,SpendData2[Transaction Date],"&lt;="&amp;DD$27,SpendData2[Category],$F29)</f>
        <v>0</v>
      </c>
      <c r="DE29" s="148">
        <f>SUMIFS(SpendData2[Debit],SpendData2[Transaction Date],"&gt;"&amp;DD$27,SpendData2[Transaction Date],"&lt;="&amp;DE$27,SpendData2[Category],$F29)</f>
        <v>0</v>
      </c>
      <c r="DF29" s="148">
        <f>SUMIFS(SpendData2[Debit],SpendData2[Transaction Date],"&gt;"&amp;DE$27,SpendData2[Transaction Date],"&lt;="&amp;DF$27,SpendData2[Category],$F29)</f>
        <v>0</v>
      </c>
      <c r="DG29" s="148">
        <f>SUMIFS(SpendData2[Debit],SpendData2[Transaction Date],"&gt;"&amp;DF$27,SpendData2[Transaction Date],"&lt;="&amp;DG$27,SpendData2[Category],$F29)</f>
        <v>0</v>
      </c>
      <c r="DH29" s="148">
        <f>SUMIFS(SpendData2[Debit],SpendData2[Transaction Date],"&gt;"&amp;DG$27,SpendData2[Transaction Date],"&lt;="&amp;DH$27,SpendData2[Category],$F29)</f>
        <v>0</v>
      </c>
      <c r="DI29" s="148">
        <f>SUMIFS(SpendData2[Debit],SpendData2[Transaction Date],"&gt;"&amp;DH$27,SpendData2[Transaction Date],"&lt;="&amp;DI$27,SpendData2[Category],$F29)</f>
        <v>0</v>
      </c>
      <c r="DJ29" s="148">
        <f>SUMIFS(SpendData2[Debit],SpendData2[Transaction Date],"&gt;"&amp;DI$27,SpendData2[Transaction Date],"&lt;="&amp;DJ$27,SpendData2[Category],$F29)</f>
        <v>0</v>
      </c>
      <c r="DK29" s="148">
        <f>SUMIFS(SpendData2[Debit],SpendData2[Transaction Date],"&gt;"&amp;DJ$27,SpendData2[Transaction Date],"&lt;="&amp;DK$27,SpendData2[Category],$F29)</f>
        <v>0</v>
      </c>
      <c r="DL29" s="148">
        <f>SUMIFS(SpendData2[Debit],SpendData2[Transaction Date],"&gt;"&amp;DK$27,SpendData2[Transaction Date],"&lt;="&amp;DL$27,SpendData2[Category],$F29)</f>
        <v>0</v>
      </c>
      <c r="DM29" s="148">
        <f>SUMIFS(SpendData2[Debit],SpendData2[Transaction Date],"&gt;"&amp;DL$27,SpendData2[Transaction Date],"&lt;="&amp;DM$27,SpendData2[Category],$F29)</f>
        <v>0</v>
      </c>
      <c r="DN29" s="148">
        <f>SUMIFS(SpendData2[Debit],SpendData2[Transaction Date],"&gt;"&amp;DM$27,SpendData2[Transaction Date],"&lt;="&amp;DN$27,SpendData2[Category],$F29)</f>
        <v>0</v>
      </c>
      <c r="DO29" s="148">
        <f>SUMIFS(SpendData2[Debit],SpendData2[Transaction Date],"&gt;"&amp;DN$27,SpendData2[Transaction Date],"&lt;="&amp;DO$27,SpendData2[Category],$F29)</f>
        <v>0</v>
      </c>
      <c r="DP29" s="148">
        <f>SUMIFS(SpendData2[Debit],SpendData2[Transaction Date],"&gt;"&amp;DO$27,SpendData2[Transaction Date],"&lt;="&amp;DP$27,SpendData2[Category],$F29)</f>
        <v>0</v>
      </c>
      <c r="DQ29" s="148">
        <f>SUMIFS(SpendData2[Debit],SpendData2[Transaction Date],"&gt;"&amp;DP$27,SpendData2[Transaction Date],"&lt;="&amp;DQ$27,SpendData2[Category],$F29)</f>
        <v>0</v>
      </c>
      <c r="DR29" s="148">
        <f>SUMIFS(SpendData2[Debit],SpendData2[Transaction Date],"&gt;"&amp;DQ$27,SpendData2[Transaction Date],"&lt;="&amp;DR$27,SpendData2[Category],$F29)</f>
        <v>0</v>
      </c>
      <c r="DS29" s="148">
        <f>SUMIFS(SpendData2[Debit],SpendData2[Transaction Date],"&gt;"&amp;DR$27,SpendData2[Transaction Date],"&lt;="&amp;DS$27,SpendData2[Category],$F29)</f>
        <v>0</v>
      </c>
      <c r="DT29" s="148">
        <f>SUMIFS(SpendData2[Debit],SpendData2[Transaction Date],"&gt;"&amp;DS$27,SpendData2[Transaction Date],"&lt;="&amp;DT$27,SpendData2[Category],$F29)</f>
        <v>0</v>
      </c>
      <c r="DU29" s="148">
        <f>SUMIFS(SpendData2[Debit],SpendData2[Transaction Date],"&gt;"&amp;DT$27,SpendData2[Transaction Date],"&lt;="&amp;DU$27,SpendData2[Category],$F29)</f>
        <v>0</v>
      </c>
      <c r="DV29" s="148">
        <f>SUMIFS(SpendData2[Debit],SpendData2[Transaction Date],"&gt;"&amp;DU$27,SpendData2[Transaction Date],"&lt;="&amp;DV$27,SpendData2[Category],$F29)</f>
        <v>0</v>
      </c>
      <c r="DW29" s="148">
        <f>SUMIFS(SpendData2[Debit],SpendData2[Transaction Date],"&gt;"&amp;DV$27,SpendData2[Transaction Date],"&lt;="&amp;DW$27,SpendData2[Category],$F29)</f>
        <v>0</v>
      </c>
      <c r="DX29" s="148">
        <f>SUMIFS(SpendData2[Debit],SpendData2[Transaction Date],"&gt;"&amp;DW$27,SpendData2[Transaction Date],"&lt;="&amp;DX$27,SpendData2[Category],$F29)</f>
        <v>0</v>
      </c>
      <c r="DY29" s="148">
        <f>SUMIFS(SpendData2[Debit],SpendData2[Transaction Date],"&gt;"&amp;DX$27,SpendData2[Transaction Date],"&lt;="&amp;DY$27,SpendData2[Category],$F29)</f>
        <v>0</v>
      </c>
      <c r="DZ29" s="148">
        <f>SUMIFS(SpendData2[Debit],SpendData2[Transaction Date],"&gt;"&amp;DY$27,SpendData2[Transaction Date],"&lt;="&amp;DZ$27,SpendData2[Category],$F29)</f>
        <v>0</v>
      </c>
      <c r="EA29" s="148">
        <f>SUMIFS(SpendData2[Debit],SpendData2[Transaction Date],"&gt;"&amp;DZ$27,SpendData2[Transaction Date],"&lt;="&amp;EA$27,SpendData2[Category],$F29)</f>
        <v>0</v>
      </c>
      <c r="EB29" s="148">
        <f>SUMIFS(SpendData2[Debit],SpendData2[Transaction Date],"&gt;"&amp;EA$27,SpendData2[Transaction Date],"&lt;="&amp;EB$27,SpendData2[Category],$F29)</f>
        <v>0</v>
      </c>
      <c r="EC29" s="148">
        <f>SUMIFS(SpendData2[Debit],SpendData2[Transaction Date],"&gt;"&amp;EB$27,SpendData2[Transaction Date],"&lt;="&amp;EC$27,SpendData2[Category],$F29)</f>
        <v>0</v>
      </c>
      <c r="ED29" s="148">
        <f>SUMIFS(SpendData2[Debit],SpendData2[Transaction Date],"&gt;"&amp;EC$27,SpendData2[Transaction Date],"&lt;="&amp;ED$27,SpendData2[Category],$F29)</f>
        <v>0</v>
      </c>
      <c r="EE29" s="148">
        <f>SUMIFS(SpendData2[Debit],SpendData2[Transaction Date],"&gt;"&amp;ED$27,SpendData2[Transaction Date],"&lt;="&amp;EE$27,SpendData2[Category],$F29)</f>
        <v>0</v>
      </c>
      <c r="EF29" s="148">
        <f>SUMIFS(SpendData2[Debit],SpendData2[Transaction Date],"&gt;"&amp;EE$27,SpendData2[Transaction Date],"&lt;="&amp;EF$27,SpendData2[Category],$F29)</f>
        <v>0</v>
      </c>
      <c r="EG29" s="148">
        <f>SUMIFS(SpendData2[Debit],SpendData2[Transaction Date],"&gt;"&amp;EF$27,SpendData2[Transaction Date],"&lt;="&amp;EG$27,SpendData2[Category],$F29)</f>
        <v>0</v>
      </c>
      <c r="EH29" s="148">
        <f>SUMIFS(SpendData2[Debit],SpendData2[Transaction Date],"&gt;"&amp;EG$27,SpendData2[Transaction Date],"&lt;="&amp;EH$27,SpendData2[Category],$F29)</f>
        <v>0</v>
      </c>
      <c r="EI29" s="148">
        <f>SUMIFS(SpendData2[Debit],SpendData2[Transaction Date],"&gt;"&amp;EH$27,SpendData2[Transaction Date],"&lt;="&amp;EI$27,SpendData2[Category],$F29)</f>
        <v>0</v>
      </c>
      <c r="EJ29" s="148">
        <f>SUMIFS(SpendData2[Debit],SpendData2[Transaction Date],"&gt;"&amp;EI$27,SpendData2[Transaction Date],"&lt;="&amp;EJ$27,SpendData2[Category],$F29)</f>
        <v>0</v>
      </c>
      <c r="EK29" s="148">
        <f>SUMIFS(SpendData2[Debit],SpendData2[Transaction Date],"&gt;"&amp;EJ$27,SpendData2[Transaction Date],"&lt;="&amp;EK$27,SpendData2[Category],$F29)</f>
        <v>0</v>
      </c>
      <c r="EL29" s="148">
        <f>SUMIFS(SpendData2[Debit],SpendData2[Transaction Date],"&gt;"&amp;EK$27,SpendData2[Transaction Date],"&lt;="&amp;EL$27,SpendData2[Category],$F29)</f>
        <v>0</v>
      </c>
      <c r="EM29" s="148">
        <f>SUMIFS(SpendData2[Debit],SpendData2[Transaction Date],"&gt;"&amp;EL$27,SpendData2[Transaction Date],"&lt;="&amp;EM$27,SpendData2[Category],$F29)</f>
        <v>0</v>
      </c>
      <c r="EN29" s="148">
        <f>SUMIFS(SpendData2[Debit],SpendData2[Transaction Date],"&gt;"&amp;EM$27,SpendData2[Transaction Date],"&lt;="&amp;EN$27,SpendData2[Category],$F29)</f>
        <v>0</v>
      </c>
      <c r="EO29" s="148">
        <f>SUMIFS(SpendData2[Debit],SpendData2[Transaction Date],"&gt;"&amp;EN$27,SpendData2[Transaction Date],"&lt;="&amp;EO$27,SpendData2[Category],$F29)</f>
        <v>0</v>
      </c>
      <c r="EP29" s="148">
        <f>SUMIFS(SpendData2[Debit],SpendData2[Transaction Date],"&gt;"&amp;EO$27,SpendData2[Transaction Date],"&lt;="&amp;EP$27,SpendData2[Category],$F29)</f>
        <v>0</v>
      </c>
      <c r="EQ29" s="148">
        <f>SUMIFS(SpendData2[Debit],SpendData2[Transaction Date],"&gt;"&amp;EP$27,SpendData2[Transaction Date],"&lt;="&amp;EQ$27,SpendData2[Category],$F29)</f>
        <v>0</v>
      </c>
      <c r="ER29" s="148">
        <f>SUMIFS(SpendData2[Debit],SpendData2[Transaction Date],"&gt;"&amp;EQ$27,SpendData2[Transaction Date],"&lt;="&amp;ER$27,SpendData2[Category],$F29)</f>
        <v>0</v>
      </c>
      <c r="ES29" s="148">
        <f>SUMIFS(SpendData2[Debit],SpendData2[Transaction Date],"&gt;"&amp;ER$27,SpendData2[Transaction Date],"&lt;="&amp;ES$27,SpendData2[Category],$F29)</f>
        <v>0</v>
      </c>
      <c r="ET29" s="148">
        <f>SUMIFS(SpendData2[Debit],SpendData2[Transaction Date],"&gt;"&amp;ES$27,SpendData2[Transaction Date],"&lt;="&amp;ET$27,SpendData2[Category],$F29)</f>
        <v>0</v>
      </c>
      <c r="EU29" s="148">
        <f>SUMIFS(SpendData2[Debit],SpendData2[Transaction Date],"&gt;"&amp;ET$27,SpendData2[Transaction Date],"&lt;="&amp;EU$27,SpendData2[Category],$F29)</f>
        <v>0</v>
      </c>
      <c r="EV29" s="148">
        <f>SUMIFS(SpendData2[Debit],SpendData2[Transaction Date],"&gt;"&amp;EU$27,SpendData2[Transaction Date],"&lt;="&amp;EV$27,SpendData2[Category],$F29)</f>
        <v>0</v>
      </c>
      <c r="EW29" s="148">
        <f>SUMIFS(SpendData2[Debit],SpendData2[Transaction Date],"&gt;"&amp;EV$27,SpendData2[Transaction Date],"&lt;="&amp;EW$27,SpendData2[Category],$F29)</f>
        <v>0</v>
      </c>
      <c r="EX29" s="148">
        <f>SUMIFS(SpendData2[Debit],SpendData2[Transaction Date],"&gt;"&amp;EW$27,SpendData2[Transaction Date],"&lt;="&amp;EX$27,SpendData2[Category],$F29)</f>
        <v>0</v>
      </c>
      <c r="EY29" s="148">
        <f>SUMIFS(SpendData2[Debit],SpendData2[Transaction Date],"&gt;"&amp;EX$27,SpendData2[Transaction Date],"&lt;="&amp;EY$27,SpendData2[Category],$F29)</f>
        <v>0</v>
      </c>
      <c r="EZ29" s="148">
        <f>SUMIFS(SpendData2[Debit],SpendData2[Transaction Date],"&gt;"&amp;EY$27,SpendData2[Transaction Date],"&lt;="&amp;EZ$27,SpendData2[Category],$F29)</f>
        <v>0</v>
      </c>
      <c r="FA29" s="148">
        <f>SUMIFS(SpendData2[Debit],SpendData2[Transaction Date],"&gt;"&amp;EZ$27,SpendData2[Transaction Date],"&lt;="&amp;FA$27,SpendData2[Category],$F29)</f>
        <v>0</v>
      </c>
      <c r="FB29" s="148">
        <f>SUMIFS(SpendData2[Debit],SpendData2[Transaction Date],"&gt;"&amp;FA$27,SpendData2[Transaction Date],"&lt;="&amp;FB$27,SpendData2[Category],$F29)</f>
        <v>0</v>
      </c>
      <c r="FC29" s="148">
        <f>SUMIFS(SpendData2[Debit],SpendData2[Transaction Date],"&gt;"&amp;FB$27,SpendData2[Transaction Date],"&lt;="&amp;FC$27,SpendData2[Category],$F29)</f>
        <v>0</v>
      </c>
      <c r="FD29" s="148">
        <f>SUMIFS(SpendData2[Debit],SpendData2[Transaction Date],"&gt;"&amp;FC$27,SpendData2[Transaction Date],"&lt;="&amp;FD$27,SpendData2[Category],$F29)</f>
        <v>0</v>
      </c>
      <c r="FE29" s="148">
        <f>SUMIFS(SpendData2[Debit],SpendData2[Transaction Date],"&gt;"&amp;FD$27,SpendData2[Transaction Date],"&lt;="&amp;FE$27,SpendData2[Category],$F29)</f>
        <v>0</v>
      </c>
      <c r="FF29" s="148">
        <f>SUMIFS(SpendData2[Debit],SpendData2[Transaction Date],"&gt;"&amp;FE$27,SpendData2[Transaction Date],"&lt;="&amp;FF$27,SpendData2[Category],$F29)</f>
        <v>0</v>
      </c>
      <c r="FG29" s="148">
        <f>SUMIFS(SpendData2[Debit],SpendData2[Transaction Date],"&gt;"&amp;FF$27,SpendData2[Transaction Date],"&lt;="&amp;FG$27,SpendData2[Category],$F29)</f>
        <v>0</v>
      </c>
      <c r="FH29" s="148">
        <f>SUMIFS(SpendData2[Debit],SpendData2[Transaction Date],"&gt;"&amp;FG$27,SpendData2[Transaction Date],"&lt;="&amp;FH$27,SpendData2[Category],$F29)</f>
        <v>0</v>
      </c>
      <c r="FI29" s="148">
        <f>SUMIFS(SpendData2[Debit],SpendData2[Transaction Date],"&gt;"&amp;FH$27,SpendData2[Transaction Date],"&lt;="&amp;FI$27,SpendData2[Category],$F29)</f>
        <v>0</v>
      </c>
      <c r="FJ29" s="148">
        <f>SUMIFS(SpendData2[Debit],SpendData2[Transaction Date],"&gt;"&amp;FI$27,SpendData2[Transaction Date],"&lt;="&amp;FJ$27,SpendData2[Category],$F29)</f>
        <v>0</v>
      </c>
      <c r="FK29" s="148">
        <f>SUMIFS(SpendData2[Debit],SpendData2[Transaction Date],"&gt;"&amp;FJ$27,SpendData2[Transaction Date],"&lt;="&amp;FK$27,SpendData2[Category],$F29)</f>
        <v>0</v>
      </c>
      <c r="FL29" s="148">
        <f>SUMIFS(SpendData2[Debit],SpendData2[Transaction Date],"&gt;"&amp;FK$27,SpendData2[Transaction Date],"&lt;="&amp;FL$27,SpendData2[Category],$F29)</f>
        <v>0</v>
      </c>
      <c r="FM29" s="148">
        <f>SUMIFS(SpendData2[Debit],SpendData2[Transaction Date],"&gt;"&amp;FL$27,SpendData2[Transaction Date],"&lt;="&amp;FM$27,SpendData2[Category],$F29)</f>
        <v>0</v>
      </c>
      <c r="FN29" s="148">
        <f>SUMIFS(SpendData2[Debit],SpendData2[Transaction Date],"&gt;"&amp;FM$27,SpendData2[Transaction Date],"&lt;="&amp;FN$27,SpendData2[Category],$F29)</f>
        <v>0</v>
      </c>
      <c r="FO29" s="148">
        <f>SUMIFS(SpendData2[Debit],SpendData2[Transaction Date],"&gt;"&amp;FN$27,SpendData2[Transaction Date],"&lt;="&amp;FO$27,SpendData2[Category],$F29)</f>
        <v>0</v>
      </c>
      <c r="FP29" s="148">
        <f>SUMIFS(SpendData2[Debit],SpendData2[Transaction Date],"&gt;"&amp;FO$27,SpendData2[Transaction Date],"&lt;="&amp;FP$27,SpendData2[Category],$F29)</f>
        <v>0</v>
      </c>
      <c r="FQ29" s="148">
        <f>SUMIFS(SpendData2[Debit],SpendData2[Transaction Date],"&gt;"&amp;FP$27,SpendData2[Transaction Date],"&lt;="&amp;FQ$27,SpendData2[Category],$F29)</f>
        <v>0</v>
      </c>
      <c r="FR29" s="148">
        <f>SUMIFS(SpendData2[Debit],SpendData2[Transaction Date],"&gt;"&amp;FQ$27,SpendData2[Transaction Date],"&lt;="&amp;FR$27,SpendData2[Category],$F29)</f>
        <v>0</v>
      </c>
      <c r="FS29" s="148">
        <f>SUMIFS(SpendData2[Debit],SpendData2[Transaction Date],"&gt;"&amp;FR$27,SpendData2[Transaction Date],"&lt;="&amp;FS$27,SpendData2[Category],$F29)</f>
        <v>0</v>
      </c>
      <c r="FT29" s="148">
        <f>SUMIFS(SpendData2[Debit],SpendData2[Transaction Date],"&gt;"&amp;FS$27,SpendData2[Transaction Date],"&lt;="&amp;FT$27,SpendData2[Category],$F29)</f>
        <v>0</v>
      </c>
      <c r="FU29" s="148">
        <f>SUMIFS(SpendData2[Debit],SpendData2[Transaction Date],"&gt;"&amp;FT$27,SpendData2[Transaction Date],"&lt;="&amp;FU$27,SpendData2[Category],$F29)</f>
        <v>0</v>
      </c>
      <c r="FV29" s="148">
        <f>SUMIFS(SpendData2[Debit],SpendData2[Transaction Date],"&gt;"&amp;FU$27,SpendData2[Transaction Date],"&lt;="&amp;FV$27,SpendData2[Category],$F29)</f>
        <v>0</v>
      </c>
      <c r="FW29" s="148">
        <f>SUMIFS(SpendData2[Debit],SpendData2[Transaction Date],"&gt;"&amp;FV$27,SpendData2[Transaction Date],"&lt;="&amp;FW$27,SpendData2[Category],$F29)</f>
        <v>0</v>
      </c>
      <c r="FX29" s="148">
        <f>SUMIFS(SpendData2[Debit],SpendData2[Transaction Date],"&gt;"&amp;FW$27,SpendData2[Transaction Date],"&lt;="&amp;FX$27,SpendData2[Category],$F29)</f>
        <v>0</v>
      </c>
      <c r="FY29" s="148">
        <f>SUMIFS(SpendData2[Debit],SpendData2[Transaction Date],"&gt;"&amp;FX$27,SpendData2[Transaction Date],"&lt;="&amp;FY$27,SpendData2[Category],$F29)</f>
        <v>0</v>
      </c>
      <c r="FZ29" s="148">
        <f>SUMIFS(SpendData2[Debit],SpendData2[Transaction Date],"&gt;"&amp;FY$27,SpendData2[Transaction Date],"&lt;="&amp;FZ$27,SpendData2[Category],$F29)</f>
        <v>0</v>
      </c>
      <c r="GA29" s="148">
        <f>SUMIFS(SpendData2[Debit],SpendData2[Transaction Date],"&gt;"&amp;FZ$27,SpendData2[Transaction Date],"&lt;="&amp;GA$27,SpendData2[Category],$F29)</f>
        <v>0</v>
      </c>
      <c r="GB29" s="148">
        <f>SUMIFS(SpendData2[Debit],SpendData2[Transaction Date],"&gt;"&amp;GA$27,SpendData2[Transaction Date],"&lt;="&amp;GB$27,SpendData2[Category],$F29)</f>
        <v>0</v>
      </c>
      <c r="GC29" s="148">
        <f>SUMIFS(SpendData2[Debit],SpendData2[Transaction Date],"&gt;"&amp;GB$27,SpendData2[Transaction Date],"&lt;="&amp;GC$27,SpendData2[Category],$F29)</f>
        <v>0</v>
      </c>
      <c r="GD29" s="148">
        <f>SUMIFS(SpendData2[Debit],SpendData2[Transaction Date],"&gt;"&amp;GC$27,SpendData2[Transaction Date],"&lt;="&amp;GD$27,SpendData2[Category],$F29)</f>
        <v>0</v>
      </c>
      <c r="GE29" s="148">
        <f>SUMIFS(SpendData2[Debit],SpendData2[Transaction Date],"&gt;"&amp;GD$27,SpendData2[Transaction Date],"&lt;="&amp;GE$27,SpendData2[Category],$F29)</f>
        <v>0</v>
      </c>
      <c r="GH29" s="35">
        <v>45046</v>
      </c>
      <c r="GI29" s="408">
        <v>0</v>
      </c>
      <c r="GJ29" s="408">
        <v>85</v>
      </c>
      <c r="GK29" s="408">
        <v>3772.3086750631574</v>
      </c>
    </row>
    <row r="30" spans="1:193" x14ac:dyDescent="0.3">
      <c r="E30" t="str">
        <f>IFERROR(VLOOKUP(A13,#REF!,25,FALSE),"")</f>
        <v/>
      </c>
      <c r="F30">
        <f t="shared" si="548"/>
        <v>0</v>
      </c>
      <c r="H30" s="148">
        <f>SUMIFS(SpendData2[Debit],SpendData2[Transaction Date],"&gt;"&amp;G$27,SpendData2[Transaction Date],"&lt;="&amp;H$27,SpendData2[Category],$F30)</f>
        <v>0</v>
      </c>
      <c r="I30" s="148">
        <f>SUMIFS(SpendData2[Debit],SpendData2[Transaction Date],"&gt;"&amp;H$27,SpendData2[Transaction Date],"&lt;="&amp;I$27,SpendData2[Category],$F30)</f>
        <v>0</v>
      </c>
      <c r="J30" s="148">
        <f>SUMIFS(SpendData2[Debit],SpendData2[Transaction Date],"&gt;"&amp;I$27,SpendData2[Transaction Date],"&lt;="&amp;J$27,SpendData2[Category],$F30)</f>
        <v>0</v>
      </c>
      <c r="K30" s="148">
        <f>SUMIFS(SpendData2[Debit],SpendData2[Transaction Date],"&gt;"&amp;J$27,SpendData2[Transaction Date],"&lt;="&amp;K$27,SpendData2[Category],$F30)</f>
        <v>0</v>
      </c>
      <c r="L30" s="148">
        <f>SUMIFS(SpendData2[Debit],SpendData2[Transaction Date],"&gt;"&amp;K$27,SpendData2[Transaction Date],"&lt;="&amp;L$27,SpendData2[Category],$F30)</f>
        <v>0</v>
      </c>
      <c r="M30" s="148">
        <f>SUMIFS(SpendData2[Debit],SpendData2[Transaction Date],"&gt;"&amp;L$27,SpendData2[Transaction Date],"&lt;="&amp;M$27,SpendData2[Category],$F30)</f>
        <v>0</v>
      </c>
      <c r="N30" s="148">
        <f>SUMIFS(SpendData2[Debit],SpendData2[Transaction Date],"&gt;"&amp;M$27,SpendData2[Transaction Date],"&lt;="&amp;N$27,SpendData2[Category],$F30)</f>
        <v>0</v>
      </c>
      <c r="O30" s="148">
        <f>SUMIFS(SpendData2[Debit],SpendData2[Transaction Date],"&gt;"&amp;N$27,SpendData2[Transaction Date],"&lt;="&amp;O$27,SpendData2[Category],$F30)</f>
        <v>0</v>
      </c>
      <c r="P30" s="148">
        <f>SUMIFS(SpendData2[Debit],SpendData2[Transaction Date],"&gt;"&amp;O$27,SpendData2[Transaction Date],"&lt;="&amp;P$27,SpendData2[Category],$F30)</f>
        <v>0</v>
      </c>
      <c r="Q30" s="148">
        <f>SUMIFS(SpendData2[Debit],SpendData2[Transaction Date],"&gt;"&amp;P$27,SpendData2[Transaction Date],"&lt;="&amp;Q$27,SpendData2[Category],$F30)</f>
        <v>0</v>
      </c>
      <c r="R30" s="148">
        <f>SUMIFS(SpendData2[Debit],SpendData2[Transaction Date],"&gt;"&amp;Q$27,SpendData2[Transaction Date],"&lt;="&amp;R$27,SpendData2[Category],$F30)</f>
        <v>0</v>
      </c>
      <c r="S30" s="148">
        <f>SUMIFS(SpendData2[Debit],SpendData2[Transaction Date],"&gt;"&amp;R$27,SpendData2[Transaction Date],"&lt;="&amp;S$27,SpendData2[Category],$F30)</f>
        <v>0</v>
      </c>
      <c r="T30" s="148">
        <f>SUMIFS(SpendData2[Debit],SpendData2[Transaction Date],"&gt;"&amp;S$27,SpendData2[Transaction Date],"&lt;="&amp;T$27,SpendData2[Category],$F30)</f>
        <v>0</v>
      </c>
      <c r="U30" s="148">
        <f>SUMIFS(SpendData2[Debit],SpendData2[Transaction Date],"&gt;"&amp;T$27,SpendData2[Transaction Date],"&lt;="&amp;U$27,SpendData2[Category],$F30)</f>
        <v>0</v>
      </c>
      <c r="V30" s="148">
        <f>SUMIFS(SpendData2[Debit],SpendData2[Transaction Date],"&gt;"&amp;U$27,SpendData2[Transaction Date],"&lt;="&amp;V$27,SpendData2[Category],$F30)</f>
        <v>0</v>
      </c>
      <c r="W30" s="148">
        <f>SUMIFS(SpendData2[Debit],SpendData2[Transaction Date],"&gt;"&amp;V$27,SpendData2[Transaction Date],"&lt;="&amp;W$27,SpendData2[Category],$F30)</f>
        <v>0</v>
      </c>
      <c r="X30" s="148">
        <f>SUMIFS(SpendData2[Debit],SpendData2[Transaction Date],"&gt;"&amp;W$27,SpendData2[Transaction Date],"&lt;="&amp;X$27,SpendData2[Category],$F30)</f>
        <v>0</v>
      </c>
      <c r="Y30" s="148">
        <f>SUMIFS(SpendData2[Debit],SpendData2[Transaction Date],"&gt;"&amp;X$27,SpendData2[Transaction Date],"&lt;="&amp;Y$27,SpendData2[Category],$F30)</f>
        <v>0</v>
      </c>
      <c r="Z30" s="148">
        <f>SUMIFS(SpendData2[Debit],SpendData2[Transaction Date],"&gt;"&amp;Y$27,SpendData2[Transaction Date],"&lt;="&amp;Z$27,SpendData2[Category],$F30)</f>
        <v>0</v>
      </c>
      <c r="AA30" s="148">
        <f>SUMIFS(SpendData2[Debit],SpendData2[Transaction Date],"&gt;"&amp;Z$27,SpendData2[Transaction Date],"&lt;="&amp;AA$27,SpendData2[Category],$F30)</f>
        <v>0</v>
      </c>
      <c r="AB30" s="148">
        <f>SUMIFS(SpendData2[Debit],SpendData2[Transaction Date],"&gt;"&amp;AA$27,SpendData2[Transaction Date],"&lt;="&amp;AB$27,SpendData2[Category],$F30)</f>
        <v>0</v>
      </c>
      <c r="AC30" s="148">
        <f>SUMIFS(SpendData2[Debit],SpendData2[Transaction Date],"&gt;"&amp;AB$27,SpendData2[Transaction Date],"&lt;="&amp;AC$27,SpendData2[Category],$F30)</f>
        <v>0</v>
      </c>
      <c r="AD30" s="148">
        <f>SUMIFS(SpendData2[Debit],SpendData2[Transaction Date],"&gt;"&amp;AC$27,SpendData2[Transaction Date],"&lt;="&amp;AD$27,SpendData2[Category],$F30)</f>
        <v>0</v>
      </c>
      <c r="AE30" s="148">
        <f>SUMIFS(SpendData2[Debit],SpendData2[Transaction Date],"&gt;"&amp;AD$27,SpendData2[Transaction Date],"&lt;="&amp;AE$27,SpendData2[Category],$F30)</f>
        <v>0</v>
      </c>
      <c r="AF30" s="148">
        <f>SUMIFS(SpendData2[Debit],SpendData2[Transaction Date],"&gt;"&amp;AE$27,SpendData2[Transaction Date],"&lt;="&amp;AF$27,SpendData2[Category],$F30)</f>
        <v>0</v>
      </c>
      <c r="AG30" s="148">
        <f>SUMIFS(SpendData2[Debit],SpendData2[Transaction Date],"&gt;"&amp;AF$27,SpendData2[Transaction Date],"&lt;="&amp;AG$27,SpendData2[Category],$F30)</f>
        <v>0</v>
      </c>
      <c r="AH30" s="148">
        <f>SUMIFS(SpendData2[Debit],SpendData2[Transaction Date],"&gt;"&amp;AG$27,SpendData2[Transaction Date],"&lt;="&amp;AH$27,SpendData2[Category],$F30)</f>
        <v>0</v>
      </c>
      <c r="AI30" s="148">
        <f>SUMIFS(SpendData2[Debit],SpendData2[Transaction Date],"&gt;"&amp;AH$27,SpendData2[Transaction Date],"&lt;="&amp;AI$27,SpendData2[Category],$F30)</f>
        <v>0</v>
      </c>
      <c r="AJ30" s="148">
        <f>SUMIFS(SpendData2[Debit],SpendData2[Transaction Date],"&gt;"&amp;AI$27,SpendData2[Transaction Date],"&lt;="&amp;AJ$27,SpendData2[Category],$F30)</f>
        <v>0</v>
      </c>
      <c r="AK30" s="148">
        <f>SUMIFS(SpendData2[Debit],SpendData2[Transaction Date],"&gt;"&amp;AJ$27,SpendData2[Transaction Date],"&lt;="&amp;AK$27,SpendData2[Category],$F30)</f>
        <v>0</v>
      </c>
      <c r="AL30" s="148">
        <f>SUMIFS(SpendData2[Debit],SpendData2[Transaction Date],"&gt;"&amp;AK$27,SpendData2[Transaction Date],"&lt;="&amp;AL$27,SpendData2[Category],$F30)</f>
        <v>0</v>
      </c>
      <c r="AM30" s="148">
        <f>SUMIFS(SpendData2[Debit],SpendData2[Transaction Date],"&gt;"&amp;AL$27,SpendData2[Transaction Date],"&lt;="&amp;AM$27,SpendData2[Category],$F30)</f>
        <v>0</v>
      </c>
      <c r="AN30" s="148">
        <f>SUMIFS(SpendData2[Debit],SpendData2[Transaction Date],"&gt;"&amp;AM$27,SpendData2[Transaction Date],"&lt;="&amp;AN$27,SpendData2[Category],$F30)</f>
        <v>0</v>
      </c>
      <c r="AO30" s="148">
        <f>SUMIFS(SpendData2[Debit],SpendData2[Transaction Date],"&gt;"&amp;AN$27,SpendData2[Transaction Date],"&lt;="&amp;AO$27,SpendData2[Category],$F30)</f>
        <v>0</v>
      </c>
      <c r="AP30" s="148">
        <f>SUMIFS(SpendData2[Debit],SpendData2[Transaction Date],"&gt;"&amp;AO$27,SpendData2[Transaction Date],"&lt;="&amp;AP$27,SpendData2[Category],$F30)</f>
        <v>0</v>
      </c>
      <c r="AQ30" s="148">
        <f>SUMIFS(SpendData2[Debit],SpendData2[Transaction Date],"&gt;"&amp;AP$27,SpendData2[Transaction Date],"&lt;="&amp;AQ$27,SpendData2[Category],$F30)</f>
        <v>0</v>
      </c>
      <c r="AR30" s="148">
        <f>SUMIFS(SpendData2[Debit],SpendData2[Transaction Date],"&gt;"&amp;AQ$27,SpendData2[Transaction Date],"&lt;="&amp;AR$27,SpendData2[Category],$F30)</f>
        <v>0</v>
      </c>
      <c r="AS30" s="148">
        <f>SUMIFS(SpendData2[Debit],SpendData2[Transaction Date],"&gt;"&amp;AR$27,SpendData2[Transaction Date],"&lt;="&amp;AS$27,SpendData2[Category],$F30)</f>
        <v>0</v>
      </c>
      <c r="AT30" s="148">
        <f>SUMIFS(SpendData2[Debit],SpendData2[Transaction Date],"&gt;"&amp;AS$27,SpendData2[Transaction Date],"&lt;="&amp;AT$27,SpendData2[Category],$F30)</f>
        <v>0</v>
      </c>
      <c r="AU30" s="148">
        <f>SUMIFS(SpendData2[Debit],SpendData2[Transaction Date],"&gt;"&amp;AT$27,SpendData2[Transaction Date],"&lt;="&amp;AU$27,SpendData2[Category],$F30)</f>
        <v>0</v>
      </c>
      <c r="AV30" s="148">
        <f>SUMIFS(SpendData2[Debit],SpendData2[Transaction Date],"&gt;"&amp;AU$27,SpendData2[Transaction Date],"&lt;="&amp;AV$27,SpendData2[Category],$F30)</f>
        <v>0</v>
      </c>
      <c r="AW30" s="148">
        <f>SUMIFS(SpendData2[Debit],SpendData2[Transaction Date],"&gt;"&amp;AV$27,SpendData2[Transaction Date],"&lt;="&amp;AW$27,SpendData2[Category],$F30)</f>
        <v>0</v>
      </c>
      <c r="AX30" s="148">
        <f>SUMIFS(SpendData2[Debit],SpendData2[Transaction Date],"&gt;"&amp;AW$27,SpendData2[Transaction Date],"&lt;="&amp;AX$27,SpendData2[Category],$F30)</f>
        <v>0</v>
      </c>
      <c r="AY30" s="148">
        <f>SUMIFS(SpendData2[Debit],SpendData2[Transaction Date],"&gt;"&amp;AX$27,SpendData2[Transaction Date],"&lt;="&amp;AY$27,SpendData2[Category],$F30)</f>
        <v>0</v>
      </c>
      <c r="AZ30" s="148">
        <f>SUMIFS(SpendData2[Debit],SpendData2[Transaction Date],"&gt;"&amp;AY$27,SpendData2[Transaction Date],"&lt;="&amp;AZ$27,SpendData2[Category],$F30)</f>
        <v>0</v>
      </c>
      <c r="BA30" s="148">
        <f>SUMIFS(SpendData2[Debit],SpendData2[Transaction Date],"&gt;"&amp;AZ$27,SpendData2[Transaction Date],"&lt;="&amp;BA$27,SpendData2[Category],$F30)</f>
        <v>0</v>
      </c>
      <c r="BB30" s="148">
        <f>SUMIFS(SpendData2[Debit],SpendData2[Transaction Date],"&gt;"&amp;BA$27,SpendData2[Transaction Date],"&lt;="&amp;BB$27,SpendData2[Category],$F30)</f>
        <v>0</v>
      </c>
      <c r="BC30" s="148">
        <f>SUMIFS(SpendData2[Debit],SpendData2[Transaction Date],"&gt;"&amp;BB$27,SpendData2[Transaction Date],"&lt;="&amp;BC$27,SpendData2[Category],$F30)</f>
        <v>0</v>
      </c>
      <c r="BD30" s="148">
        <f>SUMIFS(SpendData2[Debit],SpendData2[Transaction Date],"&gt;"&amp;BC$27,SpendData2[Transaction Date],"&lt;="&amp;BD$27,SpendData2[Category],$F30)</f>
        <v>0</v>
      </c>
      <c r="BE30" s="148">
        <f>SUMIFS(SpendData2[Debit],SpendData2[Transaction Date],"&gt;"&amp;BD$27,SpendData2[Transaction Date],"&lt;="&amp;BE$27,SpendData2[Category],$F30)</f>
        <v>0</v>
      </c>
      <c r="BF30" s="148">
        <f>SUMIFS(SpendData2[Debit],SpendData2[Transaction Date],"&gt;"&amp;BE$27,SpendData2[Transaction Date],"&lt;="&amp;BF$27,SpendData2[Category],$F30)</f>
        <v>0</v>
      </c>
      <c r="BG30" s="148">
        <f>SUMIFS(SpendData2[Debit],SpendData2[Transaction Date],"&gt;"&amp;BF$27,SpendData2[Transaction Date],"&lt;="&amp;BG$27,SpendData2[Category],$F30)</f>
        <v>0</v>
      </c>
      <c r="BH30" s="148">
        <f>SUMIFS(SpendData2[Debit],SpendData2[Transaction Date],"&gt;"&amp;BG$27,SpendData2[Transaction Date],"&lt;="&amp;BH$27,SpendData2[Category],$F30)</f>
        <v>0</v>
      </c>
      <c r="BI30" s="148">
        <f>SUMIFS(SpendData2[Debit],SpendData2[Transaction Date],"&gt;"&amp;BH$27,SpendData2[Transaction Date],"&lt;="&amp;BI$27,SpendData2[Category],$F30)</f>
        <v>0</v>
      </c>
      <c r="BJ30" s="148">
        <f>SUMIFS(SpendData2[Debit],SpendData2[Transaction Date],"&gt;"&amp;BI$27,SpendData2[Transaction Date],"&lt;="&amp;BJ$27,SpendData2[Category],$F30)</f>
        <v>0</v>
      </c>
      <c r="BK30" s="148">
        <f>SUMIFS(SpendData2[Debit],SpendData2[Transaction Date],"&gt;"&amp;BJ$27,SpendData2[Transaction Date],"&lt;="&amp;BK$27,SpendData2[Category],$F30)</f>
        <v>0</v>
      </c>
      <c r="BL30" s="148">
        <f>SUMIFS(SpendData2[Debit],SpendData2[Transaction Date],"&gt;"&amp;BK$27,SpendData2[Transaction Date],"&lt;="&amp;BL$27,SpendData2[Category],$F30)</f>
        <v>0</v>
      </c>
      <c r="BM30" s="148">
        <f>SUMIFS(SpendData2[Debit],SpendData2[Transaction Date],"&gt;"&amp;BL$27,SpendData2[Transaction Date],"&lt;="&amp;BM$27,SpendData2[Category],$F30)</f>
        <v>0</v>
      </c>
      <c r="BN30" s="148">
        <f>SUMIFS(SpendData2[Debit],SpendData2[Transaction Date],"&gt;"&amp;BM$27,SpendData2[Transaction Date],"&lt;="&amp;BN$27,SpendData2[Category],$F30)</f>
        <v>0</v>
      </c>
      <c r="BO30" s="148">
        <f>SUMIFS(SpendData2[Debit],SpendData2[Transaction Date],"&gt;"&amp;BN$27,SpendData2[Transaction Date],"&lt;="&amp;BO$27,SpendData2[Category],$F30)</f>
        <v>0</v>
      </c>
      <c r="BP30" s="148">
        <f>SUMIFS(SpendData2[Debit],SpendData2[Transaction Date],"&gt;"&amp;BO$27,SpendData2[Transaction Date],"&lt;="&amp;BP$27,SpendData2[Category],$F30)</f>
        <v>0</v>
      </c>
      <c r="BQ30" s="148">
        <f>SUMIFS(SpendData2[Debit],SpendData2[Transaction Date],"&gt;"&amp;BP$27,SpendData2[Transaction Date],"&lt;="&amp;BQ$27,SpendData2[Category],$F30)</f>
        <v>0</v>
      </c>
      <c r="BR30" s="148">
        <f>SUMIFS(SpendData2[Debit],SpendData2[Transaction Date],"&gt;"&amp;BQ$27,SpendData2[Transaction Date],"&lt;="&amp;BR$27,SpendData2[Category],$F30)</f>
        <v>0</v>
      </c>
      <c r="BS30" s="148">
        <f>SUMIFS(SpendData2[Debit],SpendData2[Transaction Date],"&gt;"&amp;BR$27,SpendData2[Transaction Date],"&lt;="&amp;BS$27,SpendData2[Category],$F30)</f>
        <v>0</v>
      </c>
      <c r="BT30" s="148">
        <f>SUMIFS(SpendData2[Debit],SpendData2[Transaction Date],"&gt;"&amp;BS$27,SpendData2[Transaction Date],"&lt;="&amp;BT$27,SpendData2[Category],$F30)</f>
        <v>0</v>
      </c>
      <c r="BU30" s="148">
        <f>SUMIFS(SpendData2[Debit],SpendData2[Transaction Date],"&gt;"&amp;BT$27,SpendData2[Transaction Date],"&lt;="&amp;BU$27,SpendData2[Category],$F30)</f>
        <v>0</v>
      </c>
      <c r="BV30" s="148">
        <f>SUMIFS(SpendData2[Debit],SpendData2[Transaction Date],"&gt;"&amp;BU$27,SpendData2[Transaction Date],"&lt;="&amp;BV$27,SpendData2[Category],$F30)</f>
        <v>0</v>
      </c>
      <c r="BW30" s="148">
        <f>SUMIFS(SpendData2[Debit],SpendData2[Transaction Date],"&gt;"&amp;BV$27,SpendData2[Transaction Date],"&lt;="&amp;BW$27,SpendData2[Category],$F30)</f>
        <v>0</v>
      </c>
      <c r="BX30" s="148">
        <f>SUMIFS(SpendData2[Debit],SpendData2[Transaction Date],"&gt;"&amp;BW$27,SpendData2[Transaction Date],"&lt;="&amp;BX$27,SpendData2[Category],$F30)</f>
        <v>0</v>
      </c>
      <c r="BY30" s="148">
        <f>SUMIFS(SpendData2[Debit],SpendData2[Transaction Date],"&gt;"&amp;BX$27,SpendData2[Transaction Date],"&lt;="&amp;BY$27,SpendData2[Category],$F30)</f>
        <v>0</v>
      </c>
      <c r="BZ30" s="148">
        <f>SUMIFS(SpendData2[Debit],SpendData2[Transaction Date],"&gt;"&amp;BY$27,SpendData2[Transaction Date],"&lt;="&amp;BZ$27,SpendData2[Category],$F30)</f>
        <v>0</v>
      </c>
      <c r="CA30" s="148">
        <f>SUMIFS(SpendData2[Debit],SpendData2[Transaction Date],"&gt;"&amp;BZ$27,SpendData2[Transaction Date],"&lt;="&amp;CA$27,SpendData2[Category],$F30)</f>
        <v>0</v>
      </c>
      <c r="CB30" s="148">
        <f>SUMIFS(SpendData2[Debit],SpendData2[Transaction Date],"&gt;"&amp;CA$27,SpendData2[Transaction Date],"&lt;="&amp;CB$27,SpendData2[Category],$F30)</f>
        <v>0</v>
      </c>
      <c r="CC30" s="148">
        <f>SUMIFS(SpendData2[Debit],SpendData2[Transaction Date],"&gt;"&amp;CB$27,SpendData2[Transaction Date],"&lt;="&amp;CC$27,SpendData2[Category],$F30)</f>
        <v>0</v>
      </c>
      <c r="CD30" s="148">
        <f>SUMIFS(SpendData2[Debit],SpendData2[Transaction Date],"&gt;"&amp;CC$27,SpendData2[Transaction Date],"&lt;="&amp;CD$27,SpendData2[Category],$F30)</f>
        <v>0</v>
      </c>
      <c r="CE30" s="148">
        <f>SUMIFS(SpendData2[Debit],SpendData2[Transaction Date],"&gt;"&amp;CD$27,SpendData2[Transaction Date],"&lt;="&amp;CE$27,SpendData2[Category],$F30)</f>
        <v>0</v>
      </c>
      <c r="CF30" s="148">
        <f>SUMIFS(SpendData2[Debit],SpendData2[Transaction Date],"&gt;"&amp;CE$27,SpendData2[Transaction Date],"&lt;="&amp;CF$27,SpendData2[Category],$F30)</f>
        <v>0</v>
      </c>
      <c r="CG30" s="148">
        <f>SUMIFS(SpendData2[Debit],SpendData2[Transaction Date],"&gt;"&amp;CF$27,SpendData2[Transaction Date],"&lt;="&amp;CG$27,SpendData2[Category],$F30)</f>
        <v>0</v>
      </c>
      <c r="CH30" s="148">
        <f>SUMIFS(SpendData2[Debit],SpendData2[Transaction Date],"&gt;"&amp;CG$27,SpendData2[Transaction Date],"&lt;="&amp;CH$27,SpendData2[Category],$F30)</f>
        <v>0</v>
      </c>
      <c r="CI30" s="148">
        <f>SUMIFS(SpendData2[Debit],SpendData2[Transaction Date],"&gt;"&amp;CH$27,SpendData2[Transaction Date],"&lt;="&amp;CI$27,SpendData2[Category],$F30)</f>
        <v>0</v>
      </c>
      <c r="CJ30" s="148">
        <f>SUMIFS(SpendData2[Debit],SpendData2[Transaction Date],"&gt;"&amp;CI$27,SpendData2[Transaction Date],"&lt;="&amp;CJ$27,SpendData2[Category],$F30)</f>
        <v>0</v>
      </c>
      <c r="CK30" s="148">
        <f>SUMIFS(SpendData2[Debit],SpendData2[Transaction Date],"&gt;"&amp;CJ$27,SpendData2[Transaction Date],"&lt;="&amp;CK$27,SpendData2[Category],$F30)</f>
        <v>0</v>
      </c>
      <c r="CL30" s="148">
        <f>SUMIFS(SpendData2[Debit],SpendData2[Transaction Date],"&gt;"&amp;CK$27,SpendData2[Transaction Date],"&lt;="&amp;CL$27,SpendData2[Category],$F30)</f>
        <v>0</v>
      </c>
      <c r="CM30" s="148">
        <f>SUMIFS(SpendData2[Debit],SpendData2[Transaction Date],"&gt;"&amp;CL$27,SpendData2[Transaction Date],"&lt;="&amp;CM$27,SpendData2[Category],$F30)</f>
        <v>0</v>
      </c>
      <c r="CN30" s="148">
        <f>SUMIFS(SpendData2[Debit],SpendData2[Transaction Date],"&gt;"&amp;CM$27,SpendData2[Transaction Date],"&lt;="&amp;CN$27,SpendData2[Category],$F30)</f>
        <v>0</v>
      </c>
      <c r="CO30" s="148">
        <f>SUMIFS(SpendData2[Debit],SpendData2[Transaction Date],"&gt;"&amp;CN$27,SpendData2[Transaction Date],"&lt;="&amp;CO$27,SpendData2[Category],$F30)</f>
        <v>0</v>
      </c>
      <c r="CP30" s="148">
        <f>SUMIFS(SpendData2[Debit],SpendData2[Transaction Date],"&gt;"&amp;CO$27,SpendData2[Transaction Date],"&lt;="&amp;CP$27,SpendData2[Category],$F30)</f>
        <v>0</v>
      </c>
      <c r="CQ30" s="148">
        <f>SUMIFS(SpendData2[Debit],SpendData2[Transaction Date],"&gt;"&amp;CP$27,SpendData2[Transaction Date],"&lt;="&amp;CQ$27,SpendData2[Category],$F30)</f>
        <v>0</v>
      </c>
      <c r="CR30" s="148">
        <f>SUMIFS(SpendData2[Debit],SpendData2[Transaction Date],"&gt;"&amp;CQ$27,SpendData2[Transaction Date],"&lt;="&amp;CR$27,SpendData2[Category],$F30)</f>
        <v>0</v>
      </c>
      <c r="CS30" s="148">
        <f>SUMIFS(SpendData2[Debit],SpendData2[Transaction Date],"&gt;"&amp;CR$27,SpendData2[Transaction Date],"&lt;="&amp;CS$27,SpendData2[Category],$F30)</f>
        <v>0</v>
      </c>
      <c r="CT30" s="148">
        <f>SUMIFS(SpendData2[Debit],SpendData2[Transaction Date],"&gt;"&amp;CS$27,SpendData2[Transaction Date],"&lt;="&amp;CT$27,SpendData2[Category],$F30)</f>
        <v>0</v>
      </c>
      <c r="CU30" s="148">
        <f>SUMIFS(SpendData2[Debit],SpendData2[Transaction Date],"&gt;"&amp;CT$27,SpendData2[Transaction Date],"&lt;="&amp;CU$27,SpendData2[Category],$F30)</f>
        <v>0</v>
      </c>
      <c r="CV30" s="148">
        <f>SUMIFS(SpendData2[Debit],SpendData2[Transaction Date],"&gt;"&amp;CU$27,SpendData2[Transaction Date],"&lt;="&amp;CV$27,SpendData2[Category],$F30)</f>
        <v>0</v>
      </c>
      <c r="CW30" s="148">
        <f>SUMIFS(SpendData2[Debit],SpendData2[Transaction Date],"&gt;"&amp;CV$27,SpendData2[Transaction Date],"&lt;="&amp;CW$27,SpendData2[Category],$F30)</f>
        <v>0</v>
      </c>
      <c r="CX30" s="148">
        <f>SUMIFS(SpendData2[Debit],SpendData2[Transaction Date],"&gt;"&amp;CW$27,SpendData2[Transaction Date],"&lt;="&amp;CX$27,SpendData2[Category],$F30)</f>
        <v>0</v>
      </c>
      <c r="CY30" s="148">
        <f>SUMIFS(SpendData2[Debit],SpendData2[Transaction Date],"&gt;"&amp;CX$27,SpendData2[Transaction Date],"&lt;="&amp;CY$27,SpendData2[Category],$F30)</f>
        <v>0</v>
      </c>
      <c r="CZ30" s="148">
        <f>SUMIFS(SpendData2[Debit],SpendData2[Transaction Date],"&gt;"&amp;CY$27,SpendData2[Transaction Date],"&lt;="&amp;CZ$27,SpendData2[Category],$F30)</f>
        <v>0</v>
      </c>
      <c r="DA30" s="148">
        <f>SUMIFS(SpendData2[Debit],SpendData2[Transaction Date],"&gt;"&amp;CZ$27,SpendData2[Transaction Date],"&lt;="&amp;DA$27,SpendData2[Category],$F30)</f>
        <v>0</v>
      </c>
      <c r="DB30" s="148">
        <f>SUMIFS(SpendData2[Debit],SpendData2[Transaction Date],"&gt;"&amp;DA$27,SpendData2[Transaction Date],"&lt;="&amp;DB$27,SpendData2[Category],$F30)</f>
        <v>0</v>
      </c>
      <c r="DC30" s="148">
        <f>SUMIFS(SpendData2[Debit],SpendData2[Transaction Date],"&gt;"&amp;DB$27,SpendData2[Transaction Date],"&lt;="&amp;DC$27,SpendData2[Category],$F30)</f>
        <v>0</v>
      </c>
      <c r="DD30" s="148">
        <f>SUMIFS(SpendData2[Debit],SpendData2[Transaction Date],"&gt;"&amp;DC$27,SpendData2[Transaction Date],"&lt;="&amp;DD$27,SpendData2[Category],$F30)</f>
        <v>0</v>
      </c>
      <c r="DE30" s="148">
        <f>SUMIFS(SpendData2[Debit],SpendData2[Transaction Date],"&gt;"&amp;DD$27,SpendData2[Transaction Date],"&lt;="&amp;DE$27,SpendData2[Category],$F30)</f>
        <v>0</v>
      </c>
      <c r="DF30" s="148">
        <f>SUMIFS(SpendData2[Debit],SpendData2[Transaction Date],"&gt;"&amp;DE$27,SpendData2[Transaction Date],"&lt;="&amp;DF$27,SpendData2[Category],$F30)</f>
        <v>0</v>
      </c>
      <c r="DG30" s="148">
        <f>SUMIFS(SpendData2[Debit],SpendData2[Transaction Date],"&gt;"&amp;DF$27,SpendData2[Transaction Date],"&lt;="&amp;DG$27,SpendData2[Category],$F30)</f>
        <v>0</v>
      </c>
      <c r="DH30" s="148">
        <f>SUMIFS(SpendData2[Debit],SpendData2[Transaction Date],"&gt;"&amp;DG$27,SpendData2[Transaction Date],"&lt;="&amp;DH$27,SpendData2[Category],$F30)</f>
        <v>0</v>
      </c>
      <c r="DI30" s="148">
        <f>SUMIFS(SpendData2[Debit],SpendData2[Transaction Date],"&gt;"&amp;DH$27,SpendData2[Transaction Date],"&lt;="&amp;DI$27,SpendData2[Category],$F30)</f>
        <v>0</v>
      </c>
      <c r="DJ30" s="148">
        <f>SUMIFS(SpendData2[Debit],SpendData2[Transaction Date],"&gt;"&amp;DI$27,SpendData2[Transaction Date],"&lt;="&amp;DJ$27,SpendData2[Category],$F30)</f>
        <v>0</v>
      </c>
      <c r="DK30" s="148">
        <f>SUMIFS(SpendData2[Debit],SpendData2[Transaction Date],"&gt;"&amp;DJ$27,SpendData2[Transaction Date],"&lt;="&amp;DK$27,SpendData2[Category],$F30)</f>
        <v>0</v>
      </c>
      <c r="DL30" s="148">
        <f>SUMIFS(SpendData2[Debit],SpendData2[Transaction Date],"&gt;"&amp;DK$27,SpendData2[Transaction Date],"&lt;="&amp;DL$27,SpendData2[Category],$F30)</f>
        <v>0</v>
      </c>
      <c r="DM30" s="148">
        <f>SUMIFS(SpendData2[Debit],SpendData2[Transaction Date],"&gt;"&amp;DL$27,SpendData2[Transaction Date],"&lt;="&amp;DM$27,SpendData2[Category],$F30)</f>
        <v>0</v>
      </c>
      <c r="DN30" s="148">
        <f>SUMIFS(SpendData2[Debit],SpendData2[Transaction Date],"&gt;"&amp;DM$27,SpendData2[Transaction Date],"&lt;="&amp;DN$27,SpendData2[Category],$F30)</f>
        <v>0</v>
      </c>
      <c r="DO30" s="148">
        <f>SUMIFS(SpendData2[Debit],SpendData2[Transaction Date],"&gt;"&amp;DN$27,SpendData2[Transaction Date],"&lt;="&amp;DO$27,SpendData2[Category],$F30)</f>
        <v>0</v>
      </c>
      <c r="DP30" s="148">
        <f>SUMIFS(SpendData2[Debit],SpendData2[Transaction Date],"&gt;"&amp;DO$27,SpendData2[Transaction Date],"&lt;="&amp;DP$27,SpendData2[Category],$F30)</f>
        <v>0</v>
      </c>
      <c r="DQ30" s="148">
        <f>SUMIFS(SpendData2[Debit],SpendData2[Transaction Date],"&gt;"&amp;DP$27,SpendData2[Transaction Date],"&lt;="&amp;DQ$27,SpendData2[Category],$F30)</f>
        <v>0</v>
      </c>
      <c r="DR30" s="148">
        <f>SUMIFS(SpendData2[Debit],SpendData2[Transaction Date],"&gt;"&amp;DQ$27,SpendData2[Transaction Date],"&lt;="&amp;DR$27,SpendData2[Category],$F30)</f>
        <v>0</v>
      </c>
      <c r="DS30" s="148">
        <f>SUMIFS(SpendData2[Debit],SpendData2[Transaction Date],"&gt;"&amp;DR$27,SpendData2[Transaction Date],"&lt;="&amp;DS$27,SpendData2[Category],$F30)</f>
        <v>0</v>
      </c>
      <c r="DT30" s="148">
        <f>SUMIFS(SpendData2[Debit],SpendData2[Transaction Date],"&gt;"&amp;DS$27,SpendData2[Transaction Date],"&lt;="&amp;DT$27,SpendData2[Category],$F30)</f>
        <v>0</v>
      </c>
      <c r="DU30" s="148">
        <f>SUMIFS(SpendData2[Debit],SpendData2[Transaction Date],"&gt;"&amp;DT$27,SpendData2[Transaction Date],"&lt;="&amp;DU$27,SpendData2[Category],$F30)</f>
        <v>0</v>
      </c>
      <c r="DV30" s="148">
        <f>SUMIFS(SpendData2[Debit],SpendData2[Transaction Date],"&gt;"&amp;DU$27,SpendData2[Transaction Date],"&lt;="&amp;DV$27,SpendData2[Category],$F30)</f>
        <v>0</v>
      </c>
      <c r="DW30" s="148">
        <f>SUMIFS(SpendData2[Debit],SpendData2[Transaction Date],"&gt;"&amp;DV$27,SpendData2[Transaction Date],"&lt;="&amp;DW$27,SpendData2[Category],$F30)</f>
        <v>0</v>
      </c>
      <c r="DX30" s="148">
        <f>SUMIFS(SpendData2[Debit],SpendData2[Transaction Date],"&gt;"&amp;DW$27,SpendData2[Transaction Date],"&lt;="&amp;DX$27,SpendData2[Category],$F30)</f>
        <v>0</v>
      </c>
      <c r="DY30" s="148">
        <f>SUMIFS(SpendData2[Debit],SpendData2[Transaction Date],"&gt;"&amp;DX$27,SpendData2[Transaction Date],"&lt;="&amp;DY$27,SpendData2[Category],$F30)</f>
        <v>0</v>
      </c>
      <c r="DZ30" s="148">
        <f>SUMIFS(SpendData2[Debit],SpendData2[Transaction Date],"&gt;"&amp;DY$27,SpendData2[Transaction Date],"&lt;="&amp;DZ$27,SpendData2[Category],$F30)</f>
        <v>0</v>
      </c>
      <c r="EA30" s="148">
        <f>SUMIFS(SpendData2[Debit],SpendData2[Transaction Date],"&gt;"&amp;DZ$27,SpendData2[Transaction Date],"&lt;="&amp;EA$27,SpendData2[Category],$F30)</f>
        <v>0</v>
      </c>
      <c r="EB30" s="148">
        <f>SUMIFS(SpendData2[Debit],SpendData2[Transaction Date],"&gt;"&amp;EA$27,SpendData2[Transaction Date],"&lt;="&amp;EB$27,SpendData2[Category],$F30)</f>
        <v>0</v>
      </c>
      <c r="EC30" s="148">
        <f>SUMIFS(SpendData2[Debit],SpendData2[Transaction Date],"&gt;"&amp;EB$27,SpendData2[Transaction Date],"&lt;="&amp;EC$27,SpendData2[Category],$F30)</f>
        <v>0</v>
      </c>
      <c r="ED30" s="148">
        <f>SUMIFS(SpendData2[Debit],SpendData2[Transaction Date],"&gt;"&amp;EC$27,SpendData2[Transaction Date],"&lt;="&amp;ED$27,SpendData2[Category],$F30)</f>
        <v>0</v>
      </c>
      <c r="EE30" s="148">
        <f>SUMIFS(SpendData2[Debit],SpendData2[Transaction Date],"&gt;"&amp;ED$27,SpendData2[Transaction Date],"&lt;="&amp;EE$27,SpendData2[Category],$F30)</f>
        <v>0</v>
      </c>
      <c r="EF30" s="148">
        <f>SUMIFS(SpendData2[Debit],SpendData2[Transaction Date],"&gt;"&amp;EE$27,SpendData2[Transaction Date],"&lt;="&amp;EF$27,SpendData2[Category],$F30)</f>
        <v>0</v>
      </c>
      <c r="EG30" s="148">
        <f>SUMIFS(SpendData2[Debit],SpendData2[Transaction Date],"&gt;"&amp;EF$27,SpendData2[Transaction Date],"&lt;="&amp;EG$27,SpendData2[Category],$F30)</f>
        <v>0</v>
      </c>
      <c r="EH30" s="148">
        <f>SUMIFS(SpendData2[Debit],SpendData2[Transaction Date],"&gt;"&amp;EG$27,SpendData2[Transaction Date],"&lt;="&amp;EH$27,SpendData2[Category],$F30)</f>
        <v>0</v>
      </c>
      <c r="EI30" s="148">
        <f>SUMIFS(SpendData2[Debit],SpendData2[Transaction Date],"&gt;"&amp;EH$27,SpendData2[Transaction Date],"&lt;="&amp;EI$27,SpendData2[Category],$F30)</f>
        <v>0</v>
      </c>
      <c r="EJ30" s="148">
        <f>SUMIFS(SpendData2[Debit],SpendData2[Transaction Date],"&gt;"&amp;EI$27,SpendData2[Transaction Date],"&lt;="&amp;EJ$27,SpendData2[Category],$F30)</f>
        <v>0</v>
      </c>
      <c r="EK30" s="148">
        <f>SUMIFS(SpendData2[Debit],SpendData2[Transaction Date],"&gt;"&amp;EJ$27,SpendData2[Transaction Date],"&lt;="&amp;EK$27,SpendData2[Category],$F30)</f>
        <v>0</v>
      </c>
      <c r="EL30" s="148">
        <f>SUMIFS(SpendData2[Debit],SpendData2[Transaction Date],"&gt;"&amp;EK$27,SpendData2[Transaction Date],"&lt;="&amp;EL$27,SpendData2[Category],$F30)</f>
        <v>0</v>
      </c>
      <c r="EM30" s="148">
        <f>SUMIFS(SpendData2[Debit],SpendData2[Transaction Date],"&gt;"&amp;EL$27,SpendData2[Transaction Date],"&lt;="&amp;EM$27,SpendData2[Category],$F30)</f>
        <v>0</v>
      </c>
      <c r="EN30" s="148">
        <f>SUMIFS(SpendData2[Debit],SpendData2[Transaction Date],"&gt;"&amp;EM$27,SpendData2[Transaction Date],"&lt;="&amp;EN$27,SpendData2[Category],$F30)</f>
        <v>0</v>
      </c>
      <c r="EO30" s="148">
        <f>SUMIFS(SpendData2[Debit],SpendData2[Transaction Date],"&gt;"&amp;EN$27,SpendData2[Transaction Date],"&lt;="&amp;EO$27,SpendData2[Category],$F30)</f>
        <v>0</v>
      </c>
      <c r="EP30" s="148">
        <f>SUMIFS(SpendData2[Debit],SpendData2[Transaction Date],"&gt;"&amp;EO$27,SpendData2[Transaction Date],"&lt;="&amp;EP$27,SpendData2[Category],$F30)</f>
        <v>0</v>
      </c>
      <c r="EQ30" s="148">
        <f>SUMIFS(SpendData2[Debit],SpendData2[Transaction Date],"&gt;"&amp;EP$27,SpendData2[Transaction Date],"&lt;="&amp;EQ$27,SpendData2[Category],$F30)</f>
        <v>0</v>
      </c>
      <c r="ER30" s="148">
        <f>SUMIFS(SpendData2[Debit],SpendData2[Transaction Date],"&gt;"&amp;EQ$27,SpendData2[Transaction Date],"&lt;="&amp;ER$27,SpendData2[Category],$F30)</f>
        <v>0</v>
      </c>
      <c r="ES30" s="148">
        <f>SUMIFS(SpendData2[Debit],SpendData2[Transaction Date],"&gt;"&amp;ER$27,SpendData2[Transaction Date],"&lt;="&amp;ES$27,SpendData2[Category],$F30)</f>
        <v>0</v>
      </c>
      <c r="ET30" s="148">
        <f>SUMIFS(SpendData2[Debit],SpendData2[Transaction Date],"&gt;"&amp;ES$27,SpendData2[Transaction Date],"&lt;="&amp;ET$27,SpendData2[Category],$F30)</f>
        <v>0</v>
      </c>
      <c r="EU30" s="148">
        <f>SUMIFS(SpendData2[Debit],SpendData2[Transaction Date],"&gt;"&amp;ET$27,SpendData2[Transaction Date],"&lt;="&amp;EU$27,SpendData2[Category],$F30)</f>
        <v>0</v>
      </c>
      <c r="EV30" s="148">
        <f>SUMIFS(SpendData2[Debit],SpendData2[Transaction Date],"&gt;"&amp;EU$27,SpendData2[Transaction Date],"&lt;="&amp;EV$27,SpendData2[Category],$F30)</f>
        <v>0</v>
      </c>
      <c r="EW30" s="148">
        <f>SUMIFS(SpendData2[Debit],SpendData2[Transaction Date],"&gt;"&amp;EV$27,SpendData2[Transaction Date],"&lt;="&amp;EW$27,SpendData2[Category],$F30)</f>
        <v>0</v>
      </c>
      <c r="EX30" s="148">
        <f>SUMIFS(SpendData2[Debit],SpendData2[Transaction Date],"&gt;"&amp;EW$27,SpendData2[Transaction Date],"&lt;="&amp;EX$27,SpendData2[Category],$F30)</f>
        <v>0</v>
      </c>
      <c r="EY30" s="148">
        <f>SUMIFS(SpendData2[Debit],SpendData2[Transaction Date],"&gt;"&amp;EX$27,SpendData2[Transaction Date],"&lt;="&amp;EY$27,SpendData2[Category],$F30)</f>
        <v>0</v>
      </c>
      <c r="EZ30" s="148">
        <f>SUMIFS(SpendData2[Debit],SpendData2[Transaction Date],"&gt;"&amp;EY$27,SpendData2[Transaction Date],"&lt;="&amp;EZ$27,SpendData2[Category],$F30)</f>
        <v>0</v>
      </c>
      <c r="FA30" s="148">
        <f>SUMIFS(SpendData2[Debit],SpendData2[Transaction Date],"&gt;"&amp;EZ$27,SpendData2[Transaction Date],"&lt;="&amp;FA$27,SpendData2[Category],$F30)</f>
        <v>0</v>
      </c>
      <c r="FB30" s="148">
        <f>SUMIFS(SpendData2[Debit],SpendData2[Transaction Date],"&gt;"&amp;FA$27,SpendData2[Transaction Date],"&lt;="&amp;FB$27,SpendData2[Category],$F30)</f>
        <v>0</v>
      </c>
      <c r="FC30" s="148">
        <f>SUMIFS(SpendData2[Debit],SpendData2[Transaction Date],"&gt;"&amp;FB$27,SpendData2[Transaction Date],"&lt;="&amp;FC$27,SpendData2[Category],$F30)</f>
        <v>0</v>
      </c>
      <c r="FD30" s="148">
        <f>SUMIFS(SpendData2[Debit],SpendData2[Transaction Date],"&gt;"&amp;FC$27,SpendData2[Transaction Date],"&lt;="&amp;FD$27,SpendData2[Category],$F30)</f>
        <v>0</v>
      </c>
      <c r="FE30" s="148">
        <f>SUMIFS(SpendData2[Debit],SpendData2[Transaction Date],"&gt;"&amp;FD$27,SpendData2[Transaction Date],"&lt;="&amp;FE$27,SpendData2[Category],$F30)</f>
        <v>0</v>
      </c>
      <c r="FF30" s="148">
        <f>SUMIFS(SpendData2[Debit],SpendData2[Transaction Date],"&gt;"&amp;FE$27,SpendData2[Transaction Date],"&lt;="&amp;FF$27,SpendData2[Category],$F30)</f>
        <v>0</v>
      </c>
      <c r="FG30" s="148">
        <f>SUMIFS(SpendData2[Debit],SpendData2[Transaction Date],"&gt;"&amp;FF$27,SpendData2[Transaction Date],"&lt;="&amp;FG$27,SpendData2[Category],$F30)</f>
        <v>0</v>
      </c>
      <c r="FH30" s="148">
        <f>SUMIFS(SpendData2[Debit],SpendData2[Transaction Date],"&gt;"&amp;FG$27,SpendData2[Transaction Date],"&lt;="&amp;FH$27,SpendData2[Category],$F30)</f>
        <v>0</v>
      </c>
      <c r="FI30" s="148">
        <f>SUMIFS(SpendData2[Debit],SpendData2[Transaction Date],"&gt;"&amp;FH$27,SpendData2[Transaction Date],"&lt;="&amp;FI$27,SpendData2[Category],$F30)</f>
        <v>0</v>
      </c>
      <c r="FJ30" s="148">
        <f>SUMIFS(SpendData2[Debit],SpendData2[Transaction Date],"&gt;"&amp;FI$27,SpendData2[Transaction Date],"&lt;="&amp;FJ$27,SpendData2[Category],$F30)</f>
        <v>0</v>
      </c>
      <c r="FK30" s="148">
        <f>SUMIFS(SpendData2[Debit],SpendData2[Transaction Date],"&gt;"&amp;FJ$27,SpendData2[Transaction Date],"&lt;="&amp;FK$27,SpendData2[Category],$F30)</f>
        <v>0</v>
      </c>
      <c r="FL30" s="148">
        <f>SUMIFS(SpendData2[Debit],SpendData2[Transaction Date],"&gt;"&amp;FK$27,SpendData2[Transaction Date],"&lt;="&amp;FL$27,SpendData2[Category],$F30)</f>
        <v>0</v>
      </c>
      <c r="FM30" s="148">
        <f>SUMIFS(SpendData2[Debit],SpendData2[Transaction Date],"&gt;"&amp;FL$27,SpendData2[Transaction Date],"&lt;="&amp;FM$27,SpendData2[Category],$F30)</f>
        <v>0</v>
      </c>
      <c r="FN30" s="148">
        <f>SUMIFS(SpendData2[Debit],SpendData2[Transaction Date],"&gt;"&amp;FM$27,SpendData2[Transaction Date],"&lt;="&amp;FN$27,SpendData2[Category],$F30)</f>
        <v>0</v>
      </c>
      <c r="FO30" s="148">
        <f>SUMIFS(SpendData2[Debit],SpendData2[Transaction Date],"&gt;"&amp;FN$27,SpendData2[Transaction Date],"&lt;="&amp;FO$27,SpendData2[Category],$F30)</f>
        <v>0</v>
      </c>
      <c r="FP30" s="148">
        <f>SUMIFS(SpendData2[Debit],SpendData2[Transaction Date],"&gt;"&amp;FO$27,SpendData2[Transaction Date],"&lt;="&amp;FP$27,SpendData2[Category],$F30)</f>
        <v>0</v>
      </c>
      <c r="FQ30" s="148">
        <f>SUMIFS(SpendData2[Debit],SpendData2[Transaction Date],"&gt;"&amp;FP$27,SpendData2[Transaction Date],"&lt;="&amp;FQ$27,SpendData2[Category],$F30)</f>
        <v>0</v>
      </c>
      <c r="FR30" s="148">
        <f>SUMIFS(SpendData2[Debit],SpendData2[Transaction Date],"&gt;"&amp;FQ$27,SpendData2[Transaction Date],"&lt;="&amp;FR$27,SpendData2[Category],$F30)</f>
        <v>0</v>
      </c>
      <c r="FS30" s="148">
        <f>SUMIFS(SpendData2[Debit],SpendData2[Transaction Date],"&gt;"&amp;FR$27,SpendData2[Transaction Date],"&lt;="&amp;FS$27,SpendData2[Category],$F30)</f>
        <v>0</v>
      </c>
      <c r="FT30" s="148">
        <f>SUMIFS(SpendData2[Debit],SpendData2[Transaction Date],"&gt;"&amp;FS$27,SpendData2[Transaction Date],"&lt;="&amp;FT$27,SpendData2[Category],$F30)</f>
        <v>0</v>
      </c>
      <c r="FU30" s="148">
        <f>SUMIFS(SpendData2[Debit],SpendData2[Transaction Date],"&gt;"&amp;FT$27,SpendData2[Transaction Date],"&lt;="&amp;FU$27,SpendData2[Category],$F30)</f>
        <v>0</v>
      </c>
      <c r="FV30" s="148">
        <f>SUMIFS(SpendData2[Debit],SpendData2[Transaction Date],"&gt;"&amp;FU$27,SpendData2[Transaction Date],"&lt;="&amp;FV$27,SpendData2[Category],$F30)</f>
        <v>0</v>
      </c>
      <c r="FW30" s="148">
        <f>SUMIFS(SpendData2[Debit],SpendData2[Transaction Date],"&gt;"&amp;FV$27,SpendData2[Transaction Date],"&lt;="&amp;FW$27,SpendData2[Category],$F30)</f>
        <v>0</v>
      </c>
      <c r="FX30" s="148">
        <f>SUMIFS(SpendData2[Debit],SpendData2[Transaction Date],"&gt;"&amp;FW$27,SpendData2[Transaction Date],"&lt;="&amp;FX$27,SpendData2[Category],$F30)</f>
        <v>0</v>
      </c>
      <c r="FY30" s="148">
        <f>SUMIFS(SpendData2[Debit],SpendData2[Transaction Date],"&gt;"&amp;FX$27,SpendData2[Transaction Date],"&lt;="&amp;FY$27,SpendData2[Category],$F30)</f>
        <v>0</v>
      </c>
      <c r="FZ30" s="148">
        <f>SUMIFS(SpendData2[Debit],SpendData2[Transaction Date],"&gt;"&amp;FY$27,SpendData2[Transaction Date],"&lt;="&amp;FZ$27,SpendData2[Category],$F30)</f>
        <v>0</v>
      </c>
      <c r="GA30" s="148">
        <f>SUMIFS(SpendData2[Debit],SpendData2[Transaction Date],"&gt;"&amp;FZ$27,SpendData2[Transaction Date],"&lt;="&amp;GA$27,SpendData2[Category],$F30)</f>
        <v>0</v>
      </c>
      <c r="GB30" s="148">
        <f>SUMIFS(SpendData2[Debit],SpendData2[Transaction Date],"&gt;"&amp;GA$27,SpendData2[Transaction Date],"&lt;="&amp;GB$27,SpendData2[Category],$F30)</f>
        <v>0</v>
      </c>
      <c r="GC30" s="148">
        <f>SUMIFS(SpendData2[Debit],SpendData2[Transaction Date],"&gt;"&amp;GB$27,SpendData2[Transaction Date],"&lt;="&amp;GC$27,SpendData2[Category],$F30)</f>
        <v>0</v>
      </c>
      <c r="GD30" s="148">
        <f>SUMIFS(SpendData2[Debit],SpendData2[Transaction Date],"&gt;"&amp;GC$27,SpendData2[Transaction Date],"&lt;="&amp;GD$27,SpendData2[Category],$F30)</f>
        <v>0</v>
      </c>
      <c r="GE30" s="148">
        <f>SUMIFS(SpendData2[Debit],SpendData2[Transaction Date],"&gt;"&amp;GD$27,SpendData2[Transaction Date],"&lt;="&amp;GE$27,SpendData2[Category],$F30)</f>
        <v>0</v>
      </c>
      <c r="GH30" s="35">
        <v>45077</v>
      </c>
      <c r="GI30" s="408">
        <v>0</v>
      </c>
      <c r="GJ30" s="408">
        <v>85</v>
      </c>
      <c r="GK30" s="408">
        <v>3772.3086750631574</v>
      </c>
    </row>
    <row r="31" spans="1:193" x14ac:dyDescent="0.3">
      <c r="E31" t="str">
        <f>IFERROR(VLOOKUP(A14,#REF!,25,FALSE),"")</f>
        <v/>
      </c>
      <c r="F31">
        <f t="shared" si="548"/>
        <v>0</v>
      </c>
      <c r="H31" s="148">
        <f>SUMIFS(SpendData2[Debit],SpendData2[Transaction Date],"&gt;"&amp;G$27,SpendData2[Transaction Date],"&lt;="&amp;H$27,SpendData2[Category],$F31)</f>
        <v>0</v>
      </c>
      <c r="I31" s="148">
        <f>SUMIFS(SpendData2[Debit],SpendData2[Transaction Date],"&gt;"&amp;H$27,SpendData2[Transaction Date],"&lt;="&amp;I$27,SpendData2[Category],$F31)</f>
        <v>0</v>
      </c>
      <c r="J31" s="148">
        <f>SUMIFS(SpendData2[Debit],SpendData2[Transaction Date],"&gt;"&amp;I$27,SpendData2[Transaction Date],"&lt;="&amp;J$27,SpendData2[Category],$F31)</f>
        <v>0</v>
      </c>
      <c r="K31" s="148">
        <f>SUMIFS(SpendData2[Debit],SpendData2[Transaction Date],"&gt;"&amp;J$27,SpendData2[Transaction Date],"&lt;="&amp;K$27,SpendData2[Category],$F31)</f>
        <v>0</v>
      </c>
      <c r="L31" s="148">
        <f>SUMIFS(SpendData2[Debit],SpendData2[Transaction Date],"&gt;"&amp;K$27,SpendData2[Transaction Date],"&lt;="&amp;L$27,SpendData2[Category],$F31)</f>
        <v>0</v>
      </c>
      <c r="M31" s="148">
        <f>SUMIFS(SpendData2[Debit],SpendData2[Transaction Date],"&gt;"&amp;L$27,SpendData2[Transaction Date],"&lt;="&amp;M$27,SpendData2[Category],$F31)</f>
        <v>0</v>
      </c>
      <c r="N31" s="148">
        <f>SUMIFS(SpendData2[Debit],SpendData2[Transaction Date],"&gt;"&amp;M$27,SpendData2[Transaction Date],"&lt;="&amp;N$27,SpendData2[Category],$F31)</f>
        <v>0</v>
      </c>
      <c r="O31" s="148">
        <f>SUMIFS(SpendData2[Debit],SpendData2[Transaction Date],"&gt;"&amp;N$27,SpendData2[Transaction Date],"&lt;="&amp;O$27,SpendData2[Category],$F31)</f>
        <v>0</v>
      </c>
      <c r="P31" s="148">
        <f>SUMIFS(SpendData2[Debit],SpendData2[Transaction Date],"&gt;"&amp;O$27,SpendData2[Transaction Date],"&lt;="&amp;P$27,SpendData2[Category],$F31)</f>
        <v>0</v>
      </c>
      <c r="Q31" s="148">
        <f>SUMIFS(SpendData2[Debit],SpendData2[Transaction Date],"&gt;"&amp;P$27,SpendData2[Transaction Date],"&lt;="&amp;Q$27,SpendData2[Category],$F31)</f>
        <v>0</v>
      </c>
      <c r="R31" s="148">
        <f>SUMIFS(SpendData2[Debit],SpendData2[Transaction Date],"&gt;"&amp;Q$27,SpendData2[Transaction Date],"&lt;="&amp;R$27,SpendData2[Category],$F31)</f>
        <v>0</v>
      </c>
      <c r="S31" s="148">
        <f>SUMIFS(SpendData2[Debit],SpendData2[Transaction Date],"&gt;"&amp;R$27,SpendData2[Transaction Date],"&lt;="&amp;S$27,SpendData2[Category],$F31)</f>
        <v>0</v>
      </c>
      <c r="T31" s="148">
        <f>SUMIFS(SpendData2[Debit],SpendData2[Transaction Date],"&gt;"&amp;S$27,SpendData2[Transaction Date],"&lt;="&amp;T$27,SpendData2[Category],$F31)</f>
        <v>0</v>
      </c>
      <c r="U31" s="148">
        <f>SUMIFS(SpendData2[Debit],SpendData2[Transaction Date],"&gt;"&amp;T$27,SpendData2[Transaction Date],"&lt;="&amp;U$27,SpendData2[Category],$F31)</f>
        <v>0</v>
      </c>
      <c r="V31" s="148">
        <f>SUMIFS(SpendData2[Debit],SpendData2[Transaction Date],"&gt;"&amp;U$27,SpendData2[Transaction Date],"&lt;="&amp;V$27,SpendData2[Category],$F31)</f>
        <v>0</v>
      </c>
      <c r="W31" s="148">
        <f>SUMIFS(SpendData2[Debit],SpendData2[Transaction Date],"&gt;"&amp;V$27,SpendData2[Transaction Date],"&lt;="&amp;W$27,SpendData2[Category],$F31)</f>
        <v>0</v>
      </c>
      <c r="X31" s="148">
        <f>SUMIFS(SpendData2[Debit],SpendData2[Transaction Date],"&gt;"&amp;W$27,SpendData2[Transaction Date],"&lt;="&amp;X$27,SpendData2[Category],$F31)</f>
        <v>0</v>
      </c>
      <c r="Y31" s="148">
        <f>SUMIFS(SpendData2[Debit],SpendData2[Transaction Date],"&gt;"&amp;X$27,SpendData2[Transaction Date],"&lt;="&amp;Y$27,SpendData2[Category],$F31)</f>
        <v>0</v>
      </c>
      <c r="Z31" s="148">
        <f>SUMIFS(SpendData2[Debit],SpendData2[Transaction Date],"&gt;"&amp;Y$27,SpendData2[Transaction Date],"&lt;="&amp;Z$27,SpendData2[Category],$F31)</f>
        <v>0</v>
      </c>
      <c r="AA31" s="148">
        <f>SUMIFS(SpendData2[Debit],SpendData2[Transaction Date],"&gt;"&amp;Z$27,SpendData2[Transaction Date],"&lt;="&amp;AA$27,SpendData2[Category],$F31)</f>
        <v>0</v>
      </c>
      <c r="AB31" s="148">
        <f>SUMIFS(SpendData2[Debit],SpendData2[Transaction Date],"&gt;"&amp;AA$27,SpendData2[Transaction Date],"&lt;="&amp;AB$27,SpendData2[Category],$F31)</f>
        <v>0</v>
      </c>
      <c r="AC31" s="148">
        <f>SUMIFS(SpendData2[Debit],SpendData2[Transaction Date],"&gt;"&amp;AB$27,SpendData2[Transaction Date],"&lt;="&amp;AC$27,SpendData2[Category],$F31)</f>
        <v>0</v>
      </c>
      <c r="AD31" s="148">
        <f>SUMIFS(SpendData2[Debit],SpendData2[Transaction Date],"&gt;"&amp;AC$27,SpendData2[Transaction Date],"&lt;="&amp;AD$27,SpendData2[Category],$F31)</f>
        <v>0</v>
      </c>
      <c r="AE31" s="148">
        <f>SUMIFS(SpendData2[Debit],SpendData2[Transaction Date],"&gt;"&amp;AD$27,SpendData2[Transaction Date],"&lt;="&amp;AE$27,SpendData2[Category],$F31)</f>
        <v>0</v>
      </c>
      <c r="AF31" s="148">
        <f>SUMIFS(SpendData2[Debit],SpendData2[Transaction Date],"&gt;"&amp;AE$27,SpendData2[Transaction Date],"&lt;="&amp;AF$27,SpendData2[Category],$F31)</f>
        <v>0</v>
      </c>
      <c r="AG31" s="148">
        <f>SUMIFS(SpendData2[Debit],SpendData2[Transaction Date],"&gt;"&amp;AF$27,SpendData2[Transaction Date],"&lt;="&amp;AG$27,SpendData2[Category],$F31)</f>
        <v>0</v>
      </c>
      <c r="AH31" s="148">
        <f>SUMIFS(SpendData2[Debit],SpendData2[Transaction Date],"&gt;"&amp;AG$27,SpendData2[Transaction Date],"&lt;="&amp;AH$27,SpendData2[Category],$F31)</f>
        <v>0</v>
      </c>
      <c r="AI31" s="148">
        <f>SUMIFS(SpendData2[Debit],SpendData2[Transaction Date],"&gt;"&amp;AH$27,SpendData2[Transaction Date],"&lt;="&amp;AI$27,SpendData2[Category],$F31)</f>
        <v>0</v>
      </c>
      <c r="AJ31" s="148">
        <f>SUMIFS(SpendData2[Debit],SpendData2[Transaction Date],"&gt;"&amp;AI$27,SpendData2[Transaction Date],"&lt;="&amp;AJ$27,SpendData2[Category],$F31)</f>
        <v>0</v>
      </c>
      <c r="AK31" s="148">
        <f>SUMIFS(SpendData2[Debit],SpendData2[Transaction Date],"&gt;"&amp;AJ$27,SpendData2[Transaction Date],"&lt;="&amp;AK$27,SpendData2[Category],$F31)</f>
        <v>0</v>
      </c>
      <c r="AL31" s="148">
        <f>SUMIFS(SpendData2[Debit],SpendData2[Transaction Date],"&gt;"&amp;AK$27,SpendData2[Transaction Date],"&lt;="&amp;AL$27,SpendData2[Category],$F31)</f>
        <v>0</v>
      </c>
      <c r="AM31" s="148">
        <f>SUMIFS(SpendData2[Debit],SpendData2[Transaction Date],"&gt;"&amp;AL$27,SpendData2[Transaction Date],"&lt;="&amp;AM$27,SpendData2[Category],$F31)</f>
        <v>0</v>
      </c>
      <c r="AN31" s="148">
        <f>SUMIFS(SpendData2[Debit],SpendData2[Transaction Date],"&gt;"&amp;AM$27,SpendData2[Transaction Date],"&lt;="&amp;AN$27,SpendData2[Category],$F31)</f>
        <v>0</v>
      </c>
      <c r="AO31" s="148">
        <f>SUMIFS(SpendData2[Debit],SpendData2[Transaction Date],"&gt;"&amp;AN$27,SpendData2[Transaction Date],"&lt;="&amp;AO$27,SpendData2[Category],$F31)</f>
        <v>0</v>
      </c>
      <c r="AP31" s="148">
        <f>SUMIFS(SpendData2[Debit],SpendData2[Transaction Date],"&gt;"&amp;AO$27,SpendData2[Transaction Date],"&lt;="&amp;AP$27,SpendData2[Category],$F31)</f>
        <v>0</v>
      </c>
      <c r="AQ31" s="148">
        <f>SUMIFS(SpendData2[Debit],SpendData2[Transaction Date],"&gt;"&amp;AP$27,SpendData2[Transaction Date],"&lt;="&amp;AQ$27,SpendData2[Category],$F31)</f>
        <v>0</v>
      </c>
      <c r="AR31" s="148">
        <f>SUMIFS(SpendData2[Debit],SpendData2[Transaction Date],"&gt;"&amp;AQ$27,SpendData2[Transaction Date],"&lt;="&amp;AR$27,SpendData2[Category],$F31)</f>
        <v>0</v>
      </c>
      <c r="AS31" s="148">
        <f>SUMIFS(SpendData2[Debit],SpendData2[Transaction Date],"&gt;"&amp;AR$27,SpendData2[Transaction Date],"&lt;="&amp;AS$27,SpendData2[Category],$F31)</f>
        <v>0</v>
      </c>
      <c r="AT31" s="148">
        <f>SUMIFS(SpendData2[Debit],SpendData2[Transaction Date],"&gt;"&amp;AS$27,SpendData2[Transaction Date],"&lt;="&amp;AT$27,SpendData2[Category],$F31)</f>
        <v>0</v>
      </c>
      <c r="AU31" s="148">
        <f>SUMIFS(SpendData2[Debit],SpendData2[Transaction Date],"&gt;"&amp;AT$27,SpendData2[Transaction Date],"&lt;="&amp;AU$27,SpendData2[Category],$F31)</f>
        <v>0</v>
      </c>
      <c r="AV31" s="148">
        <f>SUMIFS(SpendData2[Debit],SpendData2[Transaction Date],"&gt;"&amp;AU$27,SpendData2[Transaction Date],"&lt;="&amp;AV$27,SpendData2[Category],$F31)</f>
        <v>0</v>
      </c>
      <c r="AW31" s="148">
        <f>SUMIFS(SpendData2[Debit],SpendData2[Transaction Date],"&gt;"&amp;AV$27,SpendData2[Transaction Date],"&lt;="&amp;AW$27,SpendData2[Category],$F31)</f>
        <v>0</v>
      </c>
      <c r="AX31" s="148">
        <f>SUMIFS(SpendData2[Debit],SpendData2[Transaction Date],"&gt;"&amp;AW$27,SpendData2[Transaction Date],"&lt;="&amp;AX$27,SpendData2[Category],$F31)</f>
        <v>0</v>
      </c>
      <c r="AY31" s="148">
        <f>SUMIFS(SpendData2[Debit],SpendData2[Transaction Date],"&gt;"&amp;AX$27,SpendData2[Transaction Date],"&lt;="&amp;AY$27,SpendData2[Category],$F31)</f>
        <v>0</v>
      </c>
      <c r="AZ31" s="148">
        <f>SUMIFS(SpendData2[Debit],SpendData2[Transaction Date],"&gt;"&amp;AY$27,SpendData2[Transaction Date],"&lt;="&amp;AZ$27,SpendData2[Category],$F31)</f>
        <v>0</v>
      </c>
      <c r="BA31" s="148">
        <f>SUMIFS(SpendData2[Debit],SpendData2[Transaction Date],"&gt;"&amp;AZ$27,SpendData2[Transaction Date],"&lt;="&amp;BA$27,SpendData2[Category],$F31)</f>
        <v>0</v>
      </c>
      <c r="BB31" s="148">
        <f>SUMIFS(SpendData2[Debit],SpendData2[Transaction Date],"&gt;"&amp;BA$27,SpendData2[Transaction Date],"&lt;="&amp;BB$27,SpendData2[Category],$F31)</f>
        <v>0</v>
      </c>
      <c r="BC31" s="148">
        <f>SUMIFS(SpendData2[Debit],SpendData2[Transaction Date],"&gt;"&amp;BB$27,SpendData2[Transaction Date],"&lt;="&amp;BC$27,SpendData2[Category],$F31)</f>
        <v>0</v>
      </c>
      <c r="BD31" s="148">
        <f>SUMIFS(SpendData2[Debit],SpendData2[Transaction Date],"&gt;"&amp;BC$27,SpendData2[Transaction Date],"&lt;="&amp;BD$27,SpendData2[Category],$F31)</f>
        <v>0</v>
      </c>
      <c r="BE31" s="148">
        <f>SUMIFS(SpendData2[Debit],SpendData2[Transaction Date],"&gt;"&amp;BD$27,SpendData2[Transaction Date],"&lt;="&amp;BE$27,SpendData2[Category],$F31)</f>
        <v>0</v>
      </c>
      <c r="BF31" s="148">
        <f>SUMIFS(SpendData2[Debit],SpendData2[Transaction Date],"&gt;"&amp;BE$27,SpendData2[Transaction Date],"&lt;="&amp;BF$27,SpendData2[Category],$F31)</f>
        <v>0</v>
      </c>
      <c r="BG31" s="148">
        <f>SUMIFS(SpendData2[Debit],SpendData2[Transaction Date],"&gt;"&amp;BF$27,SpendData2[Transaction Date],"&lt;="&amp;BG$27,SpendData2[Category],$F31)</f>
        <v>0</v>
      </c>
      <c r="BH31" s="148">
        <f>SUMIFS(SpendData2[Debit],SpendData2[Transaction Date],"&gt;"&amp;BG$27,SpendData2[Transaction Date],"&lt;="&amp;BH$27,SpendData2[Category],$F31)</f>
        <v>0</v>
      </c>
      <c r="BI31" s="148">
        <f>SUMIFS(SpendData2[Debit],SpendData2[Transaction Date],"&gt;"&amp;BH$27,SpendData2[Transaction Date],"&lt;="&amp;BI$27,SpendData2[Category],$F31)</f>
        <v>0</v>
      </c>
      <c r="BJ31" s="148">
        <f>SUMIFS(SpendData2[Debit],SpendData2[Transaction Date],"&gt;"&amp;BI$27,SpendData2[Transaction Date],"&lt;="&amp;BJ$27,SpendData2[Category],$F31)</f>
        <v>0</v>
      </c>
      <c r="BK31" s="148">
        <f>SUMIFS(SpendData2[Debit],SpendData2[Transaction Date],"&gt;"&amp;BJ$27,SpendData2[Transaction Date],"&lt;="&amp;BK$27,SpendData2[Category],$F31)</f>
        <v>0</v>
      </c>
      <c r="BL31" s="148">
        <f>SUMIFS(SpendData2[Debit],SpendData2[Transaction Date],"&gt;"&amp;BK$27,SpendData2[Transaction Date],"&lt;="&amp;BL$27,SpendData2[Category],$F31)</f>
        <v>0</v>
      </c>
      <c r="BM31" s="148">
        <f>SUMIFS(SpendData2[Debit],SpendData2[Transaction Date],"&gt;"&amp;BL$27,SpendData2[Transaction Date],"&lt;="&amp;BM$27,SpendData2[Category],$F31)</f>
        <v>0</v>
      </c>
      <c r="BN31" s="148">
        <f>SUMIFS(SpendData2[Debit],SpendData2[Transaction Date],"&gt;"&amp;BM$27,SpendData2[Transaction Date],"&lt;="&amp;BN$27,SpendData2[Category],$F31)</f>
        <v>0</v>
      </c>
      <c r="BO31" s="148">
        <f>SUMIFS(SpendData2[Debit],SpendData2[Transaction Date],"&gt;"&amp;BN$27,SpendData2[Transaction Date],"&lt;="&amp;BO$27,SpendData2[Category],$F31)</f>
        <v>0</v>
      </c>
      <c r="BP31" s="148">
        <f>SUMIFS(SpendData2[Debit],SpendData2[Transaction Date],"&gt;"&amp;BO$27,SpendData2[Transaction Date],"&lt;="&amp;BP$27,SpendData2[Category],$F31)</f>
        <v>0</v>
      </c>
      <c r="BQ31" s="148">
        <f>SUMIFS(SpendData2[Debit],SpendData2[Transaction Date],"&gt;"&amp;BP$27,SpendData2[Transaction Date],"&lt;="&amp;BQ$27,SpendData2[Category],$F31)</f>
        <v>0</v>
      </c>
      <c r="BR31" s="148">
        <f>SUMIFS(SpendData2[Debit],SpendData2[Transaction Date],"&gt;"&amp;BQ$27,SpendData2[Transaction Date],"&lt;="&amp;BR$27,SpendData2[Category],$F31)</f>
        <v>0</v>
      </c>
      <c r="BS31" s="148">
        <f>SUMIFS(SpendData2[Debit],SpendData2[Transaction Date],"&gt;"&amp;BR$27,SpendData2[Transaction Date],"&lt;="&amp;BS$27,SpendData2[Category],$F31)</f>
        <v>0</v>
      </c>
      <c r="BT31" s="148">
        <f>SUMIFS(SpendData2[Debit],SpendData2[Transaction Date],"&gt;"&amp;BS$27,SpendData2[Transaction Date],"&lt;="&amp;BT$27,SpendData2[Category],$F31)</f>
        <v>0</v>
      </c>
      <c r="BU31" s="148">
        <f>SUMIFS(SpendData2[Debit],SpendData2[Transaction Date],"&gt;"&amp;BT$27,SpendData2[Transaction Date],"&lt;="&amp;BU$27,SpendData2[Category],$F31)</f>
        <v>0</v>
      </c>
      <c r="BV31" s="148">
        <f>SUMIFS(SpendData2[Debit],SpendData2[Transaction Date],"&gt;"&amp;BU$27,SpendData2[Transaction Date],"&lt;="&amp;BV$27,SpendData2[Category],$F31)</f>
        <v>0</v>
      </c>
      <c r="BW31" s="148">
        <f>SUMIFS(SpendData2[Debit],SpendData2[Transaction Date],"&gt;"&amp;BV$27,SpendData2[Transaction Date],"&lt;="&amp;BW$27,SpendData2[Category],$F31)</f>
        <v>0</v>
      </c>
      <c r="BX31" s="148">
        <f>SUMIFS(SpendData2[Debit],SpendData2[Transaction Date],"&gt;"&amp;BW$27,SpendData2[Transaction Date],"&lt;="&amp;BX$27,SpendData2[Category],$F31)</f>
        <v>0</v>
      </c>
      <c r="BY31" s="148">
        <f>SUMIFS(SpendData2[Debit],SpendData2[Transaction Date],"&gt;"&amp;BX$27,SpendData2[Transaction Date],"&lt;="&amp;BY$27,SpendData2[Category],$F31)</f>
        <v>0</v>
      </c>
      <c r="BZ31" s="148">
        <f>SUMIFS(SpendData2[Debit],SpendData2[Transaction Date],"&gt;"&amp;BY$27,SpendData2[Transaction Date],"&lt;="&amp;BZ$27,SpendData2[Category],$F31)</f>
        <v>0</v>
      </c>
      <c r="CA31" s="148">
        <f>SUMIFS(SpendData2[Debit],SpendData2[Transaction Date],"&gt;"&amp;BZ$27,SpendData2[Transaction Date],"&lt;="&amp;CA$27,SpendData2[Category],$F31)</f>
        <v>0</v>
      </c>
      <c r="CB31" s="148">
        <f>SUMIFS(SpendData2[Debit],SpendData2[Transaction Date],"&gt;"&amp;CA$27,SpendData2[Transaction Date],"&lt;="&amp;CB$27,SpendData2[Category],$F31)</f>
        <v>0</v>
      </c>
      <c r="CC31" s="148">
        <f>SUMIFS(SpendData2[Debit],SpendData2[Transaction Date],"&gt;"&amp;CB$27,SpendData2[Transaction Date],"&lt;="&amp;CC$27,SpendData2[Category],$F31)</f>
        <v>0</v>
      </c>
      <c r="CD31" s="148">
        <f>SUMIFS(SpendData2[Debit],SpendData2[Transaction Date],"&gt;"&amp;CC$27,SpendData2[Transaction Date],"&lt;="&amp;CD$27,SpendData2[Category],$F31)</f>
        <v>0</v>
      </c>
      <c r="CE31" s="148">
        <f>SUMIFS(SpendData2[Debit],SpendData2[Transaction Date],"&gt;"&amp;CD$27,SpendData2[Transaction Date],"&lt;="&amp;CE$27,SpendData2[Category],$F31)</f>
        <v>0</v>
      </c>
      <c r="CF31" s="148">
        <f>SUMIFS(SpendData2[Debit],SpendData2[Transaction Date],"&gt;"&amp;CE$27,SpendData2[Transaction Date],"&lt;="&amp;CF$27,SpendData2[Category],$F31)</f>
        <v>0</v>
      </c>
      <c r="CG31" s="148">
        <f>SUMIFS(SpendData2[Debit],SpendData2[Transaction Date],"&gt;"&amp;CF$27,SpendData2[Transaction Date],"&lt;="&amp;CG$27,SpendData2[Category],$F31)</f>
        <v>0</v>
      </c>
      <c r="CH31" s="148">
        <f>SUMIFS(SpendData2[Debit],SpendData2[Transaction Date],"&gt;"&amp;CG$27,SpendData2[Transaction Date],"&lt;="&amp;CH$27,SpendData2[Category],$F31)</f>
        <v>0</v>
      </c>
      <c r="CI31" s="148">
        <f>SUMIFS(SpendData2[Debit],SpendData2[Transaction Date],"&gt;"&amp;CH$27,SpendData2[Transaction Date],"&lt;="&amp;CI$27,SpendData2[Category],$F31)</f>
        <v>0</v>
      </c>
      <c r="CJ31" s="148">
        <f>SUMIFS(SpendData2[Debit],SpendData2[Transaction Date],"&gt;"&amp;CI$27,SpendData2[Transaction Date],"&lt;="&amp;CJ$27,SpendData2[Category],$F31)</f>
        <v>0</v>
      </c>
      <c r="CK31" s="148">
        <f>SUMIFS(SpendData2[Debit],SpendData2[Transaction Date],"&gt;"&amp;CJ$27,SpendData2[Transaction Date],"&lt;="&amp;CK$27,SpendData2[Category],$F31)</f>
        <v>0</v>
      </c>
      <c r="CL31" s="148">
        <f>SUMIFS(SpendData2[Debit],SpendData2[Transaction Date],"&gt;"&amp;CK$27,SpendData2[Transaction Date],"&lt;="&amp;CL$27,SpendData2[Category],$F31)</f>
        <v>0</v>
      </c>
      <c r="CM31" s="148">
        <f>SUMIFS(SpendData2[Debit],SpendData2[Transaction Date],"&gt;"&amp;CL$27,SpendData2[Transaction Date],"&lt;="&amp;CM$27,SpendData2[Category],$F31)</f>
        <v>0</v>
      </c>
      <c r="CN31" s="148">
        <f>SUMIFS(SpendData2[Debit],SpendData2[Transaction Date],"&gt;"&amp;CM$27,SpendData2[Transaction Date],"&lt;="&amp;CN$27,SpendData2[Category],$F31)</f>
        <v>0</v>
      </c>
      <c r="CO31" s="148">
        <f>SUMIFS(SpendData2[Debit],SpendData2[Transaction Date],"&gt;"&amp;CN$27,SpendData2[Transaction Date],"&lt;="&amp;CO$27,SpendData2[Category],$F31)</f>
        <v>0</v>
      </c>
      <c r="CP31" s="148">
        <f>SUMIFS(SpendData2[Debit],SpendData2[Transaction Date],"&gt;"&amp;CO$27,SpendData2[Transaction Date],"&lt;="&amp;CP$27,SpendData2[Category],$F31)</f>
        <v>0</v>
      </c>
      <c r="CQ31" s="148">
        <f>SUMIFS(SpendData2[Debit],SpendData2[Transaction Date],"&gt;"&amp;CP$27,SpendData2[Transaction Date],"&lt;="&amp;CQ$27,SpendData2[Category],$F31)</f>
        <v>0</v>
      </c>
      <c r="CR31" s="148">
        <f>SUMIFS(SpendData2[Debit],SpendData2[Transaction Date],"&gt;"&amp;CQ$27,SpendData2[Transaction Date],"&lt;="&amp;CR$27,SpendData2[Category],$F31)</f>
        <v>0</v>
      </c>
      <c r="CS31" s="148">
        <f>SUMIFS(SpendData2[Debit],SpendData2[Transaction Date],"&gt;"&amp;CR$27,SpendData2[Transaction Date],"&lt;="&amp;CS$27,SpendData2[Category],$F31)</f>
        <v>0</v>
      </c>
      <c r="CT31" s="148">
        <f>SUMIFS(SpendData2[Debit],SpendData2[Transaction Date],"&gt;"&amp;CS$27,SpendData2[Transaction Date],"&lt;="&amp;CT$27,SpendData2[Category],$F31)</f>
        <v>0</v>
      </c>
      <c r="CU31" s="148">
        <f>SUMIFS(SpendData2[Debit],SpendData2[Transaction Date],"&gt;"&amp;CT$27,SpendData2[Transaction Date],"&lt;="&amp;CU$27,SpendData2[Category],$F31)</f>
        <v>0</v>
      </c>
      <c r="CV31" s="148">
        <f>SUMIFS(SpendData2[Debit],SpendData2[Transaction Date],"&gt;"&amp;CU$27,SpendData2[Transaction Date],"&lt;="&amp;CV$27,SpendData2[Category],$F31)</f>
        <v>0</v>
      </c>
      <c r="CW31" s="148">
        <f>SUMIFS(SpendData2[Debit],SpendData2[Transaction Date],"&gt;"&amp;CV$27,SpendData2[Transaction Date],"&lt;="&amp;CW$27,SpendData2[Category],$F31)</f>
        <v>0</v>
      </c>
      <c r="CX31" s="148">
        <f>SUMIFS(SpendData2[Debit],SpendData2[Transaction Date],"&gt;"&amp;CW$27,SpendData2[Transaction Date],"&lt;="&amp;CX$27,SpendData2[Category],$F31)</f>
        <v>0</v>
      </c>
      <c r="CY31" s="148">
        <f>SUMIFS(SpendData2[Debit],SpendData2[Transaction Date],"&gt;"&amp;CX$27,SpendData2[Transaction Date],"&lt;="&amp;CY$27,SpendData2[Category],$F31)</f>
        <v>0</v>
      </c>
      <c r="CZ31" s="148">
        <f>SUMIFS(SpendData2[Debit],SpendData2[Transaction Date],"&gt;"&amp;CY$27,SpendData2[Transaction Date],"&lt;="&amp;CZ$27,SpendData2[Category],$F31)</f>
        <v>0</v>
      </c>
      <c r="DA31" s="148">
        <f>SUMIFS(SpendData2[Debit],SpendData2[Transaction Date],"&gt;"&amp;CZ$27,SpendData2[Transaction Date],"&lt;="&amp;DA$27,SpendData2[Category],$F31)</f>
        <v>0</v>
      </c>
      <c r="DB31" s="148">
        <f>SUMIFS(SpendData2[Debit],SpendData2[Transaction Date],"&gt;"&amp;DA$27,SpendData2[Transaction Date],"&lt;="&amp;DB$27,SpendData2[Category],$F31)</f>
        <v>0</v>
      </c>
      <c r="DC31" s="148">
        <f>SUMIFS(SpendData2[Debit],SpendData2[Transaction Date],"&gt;"&amp;DB$27,SpendData2[Transaction Date],"&lt;="&amp;DC$27,SpendData2[Category],$F31)</f>
        <v>0</v>
      </c>
      <c r="DD31" s="148">
        <f>SUMIFS(SpendData2[Debit],SpendData2[Transaction Date],"&gt;"&amp;DC$27,SpendData2[Transaction Date],"&lt;="&amp;DD$27,SpendData2[Category],$F31)</f>
        <v>0</v>
      </c>
      <c r="DE31" s="148">
        <f>SUMIFS(SpendData2[Debit],SpendData2[Transaction Date],"&gt;"&amp;DD$27,SpendData2[Transaction Date],"&lt;="&amp;DE$27,SpendData2[Category],$F31)</f>
        <v>0</v>
      </c>
      <c r="DF31" s="148">
        <f>SUMIFS(SpendData2[Debit],SpendData2[Transaction Date],"&gt;"&amp;DE$27,SpendData2[Transaction Date],"&lt;="&amp;DF$27,SpendData2[Category],$F31)</f>
        <v>0</v>
      </c>
      <c r="DG31" s="148">
        <f>SUMIFS(SpendData2[Debit],SpendData2[Transaction Date],"&gt;"&amp;DF$27,SpendData2[Transaction Date],"&lt;="&amp;DG$27,SpendData2[Category],$F31)</f>
        <v>0</v>
      </c>
      <c r="DH31" s="148">
        <f>SUMIFS(SpendData2[Debit],SpendData2[Transaction Date],"&gt;"&amp;DG$27,SpendData2[Transaction Date],"&lt;="&amp;DH$27,SpendData2[Category],$F31)</f>
        <v>0</v>
      </c>
      <c r="DI31" s="148">
        <f>SUMIFS(SpendData2[Debit],SpendData2[Transaction Date],"&gt;"&amp;DH$27,SpendData2[Transaction Date],"&lt;="&amp;DI$27,SpendData2[Category],$F31)</f>
        <v>0</v>
      </c>
      <c r="DJ31" s="148">
        <f>SUMIFS(SpendData2[Debit],SpendData2[Transaction Date],"&gt;"&amp;DI$27,SpendData2[Transaction Date],"&lt;="&amp;DJ$27,SpendData2[Category],$F31)</f>
        <v>0</v>
      </c>
      <c r="DK31" s="148">
        <f>SUMIFS(SpendData2[Debit],SpendData2[Transaction Date],"&gt;"&amp;DJ$27,SpendData2[Transaction Date],"&lt;="&amp;DK$27,SpendData2[Category],$F31)</f>
        <v>0</v>
      </c>
      <c r="DL31" s="148">
        <f>SUMIFS(SpendData2[Debit],SpendData2[Transaction Date],"&gt;"&amp;DK$27,SpendData2[Transaction Date],"&lt;="&amp;DL$27,SpendData2[Category],$F31)</f>
        <v>0</v>
      </c>
      <c r="DM31" s="148">
        <f>SUMIFS(SpendData2[Debit],SpendData2[Transaction Date],"&gt;"&amp;DL$27,SpendData2[Transaction Date],"&lt;="&amp;DM$27,SpendData2[Category],$F31)</f>
        <v>0</v>
      </c>
      <c r="DN31" s="148">
        <f>SUMIFS(SpendData2[Debit],SpendData2[Transaction Date],"&gt;"&amp;DM$27,SpendData2[Transaction Date],"&lt;="&amp;DN$27,SpendData2[Category],$F31)</f>
        <v>0</v>
      </c>
      <c r="DO31" s="148">
        <f>SUMIFS(SpendData2[Debit],SpendData2[Transaction Date],"&gt;"&amp;DN$27,SpendData2[Transaction Date],"&lt;="&amp;DO$27,SpendData2[Category],$F31)</f>
        <v>0</v>
      </c>
      <c r="DP31" s="148">
        <f>SUMIFS(SpendData2[Debit],SpendData2[Transaction Date],"&gt;"&amp;DO$27,SpendData2[Transaction Date],"&lt;="&amp;DP$27,SpendData2[Category],$F31)</f>
        <v>0</v>
      </c>
      <c r="DQ31" s="148">
        <f>SUMIFS(SpendData2[Debit],SpendData2[Transaction Date],"&gt;"&amp;DP$27,SpendData2[Transaction Date],"&lt;="&amp;DQ$27,SpendData2[Category],$F31)</f>
        <v>0</v>
      </c>
      <c r="DR31" s="148">
        <f>SUMIFS(SpendData2[Debit],SpendData2[Transaction Date],"&gt;"&amp;DQ$27,SpendData2[Transaction Date],"&lt;="&amp;DR$27,SpendData2[Category],$F31)</f>
        <v>0</v>
      </c>
      <c r="DS31" s="148">
        <f>SUMIFS(SpendData2[Debit],SpendData2[Transaction Date],"&gt;"&amp;DR$27,SpendData2[Transaction Date],"&lt;="&amp;DS$27,SpendData2[Category],$F31)</f>
        <v>0</v>
      </c>
      <c r="DT31" s="148">
        <f>SUMIFS(SpendData2[Debit],SpendData2[Transaction Date],"&gt;"&amp;DS$27,SpendData2[Transaction Date],"&lt;="&amp;DT$27,SpendData2[Category],$F31)</f>
        <v>0</v>
      </c>
      <c r="DU31" s="148">
        <f>SUMIFS(SpendData2[Debit],SpendData2[Transaction Date],"&gt;"&amp;DT$27,SpendData2[Transaction Date],"&lt;="&amp;DU$27,SpendData2[Category],$F31)</f>
        <v>0</v>
      </c>
      <c r="DV31" s="148">
        <f>SUMIFS(SpendData2[Debit],SpendData2[Transaction Date],"&gt;"&amp;DU$27,SpendData2[Transaction Date],"&lt;="&amp;DV$27,SpendData2[Category],$F31)</f>
        <v>0</v>
      </c>
      <c r="DW31" s="148">
        <f>SUMIFS(SpendData2[Debit],SpendData2[Transaction Date],"&gt;"&amp;DV$27,SpendData2[Transaction Date],"&lt;="&amp;DW$27,SpendData2[Category],$F31)</f>
        <v>0</v>
      </c>
      <c r="DX31" s="148">
        <f>SUMIFS(SpendData2[Debit],SpendData2[Transaction Date],"&gt;"&amp;DW$27,SpendData2[Transaction Date],"&lt;="&amp;DX$27,SpendData2[Category],$F31)</f>
        <v>0</v>
      </c>
      <c r="DY31" s="148">
        <f>SUMIFS(SpendData2[Debit],SpendData2[Transaction Date],"&gt;"&amp;DX$27,SpendData2[Transaction Date],"&lt;="&amp;DY$27,SpendData2[Category],$F31)</f>
        <v>0</v>
      </c>
      <c r="DZ31" s="148">
        <f>SUMIFS(SpendData2[Debit],SpendData2[Transaction Date],"&gt;"&amp;DY$27,SpendData2[Transaction Date],"&lt;="&amp;DZ$27,SpendData2[Category],$F31)</f>
        <v>0</v>
      </c>
      <c r="EA31" s="148">
        <f>SUMIFS(SpendData2[Debit],SpendData2[Transaction Date],"&gt;"&amp;DZ$27,SpendData2[Transaction Date],"&lt;="&amp;EA$27,SpendData2[Category],$F31)</f>
        <v>0</v>
      </c>
      <c r="EB31" s="148">
        <f>SUMIFS(SpendData2[Debit],SpendData2[Transaction Date],"&gt;"&amp;EA$27,SpendData2[Transaction Date],"&lt;="&amp;EB$27,SpendData2[Category],$F31)</f>
        <v>0</v>
      </c>
      <c r="EC31" s="148">
        <f>SUMIFS(SpendData2[Debit],SpendData2[Transaction Date],"&gt;"&amp;EB$27,SpendData2[Transaction Date],"&lt;="&amp;EC$27,SpendData2[Category],$F31)</f>
        <v>0</v>
      </c>
      <c r="ED31" s="148">
        <f>SUMIFS(SpendData2[Debit],SpendData2[Transaction Date],"&gt;"&amp;EC$27,SpendData2[Transaction Date],"&lt;="&amp;ED$27,SpendData2[Category],$F31)</f>
        <v>0</v>
      </c>
      <c r="EE31" s="148">
        <f>SUMIFS(SpendData2[Debit],SpendData2[Transaction Date],"&gt;"&amp;ED$27,SpendData2[Transaction Date],"&lt;="&amp;EE$27,SpendData2[Category],$F31)</f>
        <v>0</v>
      </c>
      <c r="EF31" s="148">
        <f>SUMIFS(SpendData2[Debit],SpendData2[Transaction Date],"&gt;"&amp;EE$27,SpendData2[Transaction Date],"&lt;="&amp;EF$27,SpendData2[Category],$F31)</f>
        <v>0</v>
      </c>
      <c r="EG31" s="148">
        <f>SUMIFS(SpendData2[Debit],SpendData2[Transaction Date],"&gt;"&amp;EF$27,SpendData2[Transaction Date],"&lt;="&amp;EG$27,SpendData2[Category],$F31)</f>
        <v>0</v>
      </c>
      <c r="EH31" s="148">
        <f>SUMIFS(SpendData2[Debit],SpendData2[Transaction Date],"&gt;"&amp;EG$27,SpendData2[Transaction Date],"&lt;="&amp;EH$27,SpendData2[Category],$F31)</f>
        <v>0</v>
      </c>
      <c r="EI31" s="148">
        <f>SUMIFS(SpendData2[Debit],SpendData2[Transaction Date],"&gt;"&amp;EH$27,SpendData2[Transaction Date],"&lt;="&amp;EI$27,SpendData2[Category],$F31)</f>
        <v>0</v>
      </c>
      <c r="EJ31" s="148">
        <f>SUMIFS(SpendData2[Debit],SpendData2[Transaction Date],"&gt;"&amp;EI$27,SpendData2[Transaction Date],"&lt;="&amp;EJ$27,SpendData2[Category],$F31)</f>
        <v>0</v>
      </c>
      <c r="EK31" s="148">
        <f>SUMIFS(SpendData2[Debit],SpendData2[Transaction Date],"&gt;"&amp;EJ$27,SpendData2[Transaction Date],"&lt;="&amp;EK$27,SpendData2[Category],$F31)</f>
        <v>0</v>
      </c>
      <c r="EL31" s="148">
        <f>SUMIFS(SpendData2[Debit],SpendData2[Transaction Date],"&gt;"&amp;EK$27,SpendData2[Transaction Date],"&lt;="&amp;EL$27,SpendData2[Category],$F31)</f>
        <v>0</v>
      </c>
      <c r="EM31" s="148">
        <f>SUMIFS(SpendData2[Debit],SpendData2[Transaction Date],"&gt;"&amp;EL$27,SpendData2[Transaction Date],"&lt;="&amp;EM$27,SpendData2[Category],$F31)</f>
        <v>0</v>
      </c>
      <c r="EN31" s="148">
        <f>SUMIFS(SpendData2[Debit],SpendData2[Transaction Date],"&gt;"&amp;EM$27,SpendData2[Transaction Date],"&lt;="&amp;EN$27,SpendData2[Category],$F31)</f>
        <v>0</v>
      </c>
      <c r="EO31" s="148">
        <f>SUMIFS(SpendData2[Debit],SpendData2[Transaction Date],"&gt;"&amp;EN$27,SpendData2[Transaction Date],"&lt;="&amp;EO$27,SpendData2[Category],$F31)</f>
        <v>0</v>
      </c>
      <c r="EP31" s="148">
        <f>SUMIFS(SpendData2[Debit],SpendData2[Transaction Date],"&gt;"&amp;EO$27,SpendData2[Transaction Date],"&lt;="&amp;EP$27,SpendData2[Category],$F31)</f>
        <v>0</v>
      </c>
      <c r="EQ31" s="148">
        <f>SUMIFS(SpendData2[Debit],SpendData2[Transaction Date],"&gt;"&amp;EP$27,SpendData2[Transaction Date],"&lt;="&amp;EQ$27,SpendData2[Category],$F31)</f>
        <v>0</v>
      </c>
      <c r="ER31" s="148">
        <f>SUMIFS(SpendData2[Debit],SpendData2[Transaction Date],"&gt;"&amp;EQ$27,SpendData2[Transaction Date],"&lt;="&amp;ER$27,SpendData2[Category],$F31)</f>
        <v>0</v>
      </c>
      <c r="ES31" s="148">
        <f>SUMIFS(SpendData2[Debit],SpendData2[Transaction Date],"&gt;"&amp;ER$27,SpendData2[Transaction Date],"&lt;="&amp;ES$27,SpendData2[Category],$F31)</f>
        <v>0</v>
      </c>
      <c r="ET31" s="148">
        <f>SUMIFS(SpendData2[Debit],SpendData2[Transaction Date],"&gt;"&amp;ES$27,SpendData2[Transaction Date],"&lt;="&amp;ET$27,SpendData2[Category],$F31)</f>
        <v>0</v>
      </c>
      <c r="EU31" s="148">
        <f>SUMIFS(SpendData2[Debit],SpendData2[Transaction Date],"&gt;"&amp;ET$27,SpendData2[Transaction Date],"&lt;="&amp;EU$27,SpendData2[Category],$F31)</f>
        <v>0</v>
      </c>
      <c r="EV31" s="148">
        <f>SUMIFS(SpendData2[Debit],SpendData2[Transaction Date],"&gt;"&amp;EU$27,SpendData2[Transaction Date],"&lt;="&amp;EV$27,SpendData2[Category],$F31)</f>
        <v>0</v>
      </c>
      <c r="EW31" s="148">
        <f>SUMIFS(SpendData2[Debit],SpendData2[Transaction Date],"&gt;"&amp;EV$27,SpendData2[Transaction Date],"&lt;="&amp;EW$27,SpendData2[Category],$F31)</f>
        <v>0</v>
      </c>
      <c r="EX31" s="148">
        <f>SUMIFS(SpendData2[Debit],SpendData2[Transaction Date],"&gt;"&amp;EW$27,SpendData2[Transaction Date],"&lt;="&amp;EX$27,SpendData2[Category],$F31)</f>
        <v>0</v>
      </c>
      <c r="EY31" s="148">
        <f>SUMIFS(SpendData2[Debit],SpendData2[Transaction Date],"&gt;"&amp;EX$27,SpendData2[Transaction Date],"&lt;="&amp;EY$27,SpendData2[Category],$F31)</f>
        <v>0</v>
      </c>
      <c r="EZ31" s="148">
        <f>SUMIFS(SpendData2[Debit],SpendData2[Transaction Date],"&gt;"&amp;EY$27,SpendData2[Transaction Date],"&lt;="&amp;EZ$27,SpendData2[Category],$F31)</f>
        <v>0</v>
      </c>
      <c r="FA31" s="148">
        <f>SUMIFS(SpendData2[Debit],SpendData2[Transaction Date],"&gt;"&amp;EZ$27,SpendData2[Transaction Date],"&lt;="&amp;FA$27,SpendData2[Category],$F31)</f>
        <v>0</v>
      </c>
      <c r="FB31" s="148">
        <f>SUMIFS(SpendData2[Debit],SpendData2[Transaction Date],"&gt;"&amp;FA$27,SpendData2[Transaction Date],"&lt;="&amp;FB$27,SpendData2[Category],$F31)</f>
        <v>0</v>
      </c>
      <c r="FC31" s="148">
        <f>SUMIFS(SpendData2[Debit],SpendData2[Transaction Date],"&gt;"&amp;FB$27,SpendData2[Transaction Date],"&lt;="&amp;FC$27,SpendData2[Category],$F31)</f>
        <v>0</v>
      </c>
      <c r="FD31" s="148">
        <f>SUMIFS(SpendData2[Debit],SpendData2[Transaction Date],"&gt;"&amp;FC$27,SpendData2[Transaction Date],"&lt;="&amp;FD$27,SpendData2[Category],$F31)</f>
        <v>0</v>
      </c>
      <c r="FE31" s="148">
        <f>SUMIFS(SpendData2[Debit],SpendData2[Transaction Date],"&gt;"&amp;FD$27,SpendData2[Transaction Date],"&lt;="&amp;FE$27,SpendData2[Category],$F31)</f>
        <v>0</v>
      </c>
      <c r="FF31" s="148">
        <f>SUMIFS(SpendData2[Debit],SpendData2[Transaction Date],"&gt;"&amp;FE$27,SpendData2[Transaction Date],"&lt;="&amp;FF$27,SpendData2[Category],$F31)</f>
        <v>0</v>
      </c>
      <c r="FG31" s="148">
        <f>SUMIFS(SpendData2[Debit],SpendData2[Transaction Date],"&gt;"&amp;FF$27,SpendData2[Transaction Date],"&lt;="&amp;FG$27,SpendData2[Category],$F31)</f>
        <v>0</v>
      </c>
      <c r="FH31" s="148">
        <f>SUMIFS(SpendData2[Debit],SpendData2[Transaction Date],"&gt;"&amp;FG$27,SpendData2[Transaction Date],"&lt;="&amp;FH$27,SpendData2[Category],$F31)</f>
        <v>0</v>
      </c>
      <c r="FI31" s="148">
        <f>SUMIFS(SpendData2[Debit],SpendData2[Transaction Date],"&gt;"&amp;FH$27,SpendData2[Transaction Date],"&lt;="&amp;FI$27,SpendData2[Category],$F31)</f>
        <v>0</v>
      </c>
      <c r="FJ31" s="148">
        <f>SUMIFS(SpendData2[Debit],SpendData2[Transaction Date],"&gt;"&amp;FI$27,SpendData2[Transaction Date],"&lt;="&amp;FJ$27,SpendData2[Category],$F31)</f>
        <v>0</v>
      </c>
      <c r="FK31" s="148">
        <f>SUMIFS(SpendData2[Debit],SpendData2[Transaction Date],"&gt;"&amp;FJ$27,SpendData2[Transaction Date],"&lt;="&amp;FK$27,SpendData2[Category],$F31)</f>
        <v>0</v>
      </c>
      <c r="FL31" s="148">
        <f>SUMIFS(SpendData2[Debit],SpendData2[Transaction Date],"&gt;"&amp;FK$27,SpendData2[Transaction Date],"&lt;="&amp;FL$27,SpendData2[Category],$F31)</f>
        <v>0</v>
      </c>
      <c r="FM31" s="148">
        <f>SUMIFS(SpendData2[Debit],SpendData2[Transaction Date],"&gt;"&amp;FL$27,SpendData2[Transaction Date],"&lt;="&amp;FM$27,SpendData2[Category],$F31)</f>
        <v>0</v>
      </c>
      <c r="FN31" s="148">
        <f>SUMIFS(SpendData2[Debit],SpendData2[Transaction Date],"&gt;"&amp;FM$27,SpendData2[Transaction Date],"&lt;="&amp;FN$27,SpendData2[Category],$F31)</f>
        <v>0</v>
      </c>
      <c r="FO31" s="148">
        <f>SUMIFS(SpendData2[Debit],SpendData2[Transaction Date],"&gt;"&amp;FN$27,SpendData2[Transaction Date],"&lt;="&amp;FO$27,SpendData2[Category],$F31)</f>
        <v>0</v>
      </c>
      <c r="FP31" s="148">
        <f>SUMIFS(SpendData2[Debit],SpendData2[Transaction Date],"&gt;"&amp;FO$27,SpendData2[Transaction Date],"&lt;="&amp;FP$27,SpendData2[Category],$F31)</f>
        <v>0</v>
      </c>
      <c r="FQ31" s="148">
        <f>SUMIFS(SpendData2[Debit],SpendData2[Transaction Date],"&gt;"&amp;FP$27,SpendData2[Transaction Date],"&lt;="&amp;FQ$27,SpendData2[Category],$F31)</f>
        <v>0</v>
      </c>
      <c r="FR31" s="148">
        <f>SUMIFS(SpendData2[Debit],SpendData2[Transaction Date],"&gt;"&amp;FQ$27,SpendData2[Transaction Date],"&lt;="&amp;FR$27,SpendData2[Category],$F31)</f>
        <v>0</v>
      </c>
      <c r="FS31" s="148">
        <f>SUMIFS(SpendData2[Debit],SpendData2[Transaction Date],"&gt;"&amp;FR$27,SpendData2[Transaction Date],"&lt;="&amp;FS$27,SpendData2[Category],$F31)</f>
        <v>0</v>
      </c>
      <c r="FT31" s="148">
        <f>SUMIFS(SpendData2[Debit],SpendData2[Transaction Date],"&gt;"&amp;FS$27,SpendData2[Transaction Date],"&lt;="&amp;FT$27,SpendData2[Category],$F31)</f>
        <v>0</v>
      </c>
      <c r="FU31" s="148">
        <f>SUMIFS(SpendData2[Debit],SpendData2[Transaction Date],"&gt;"&amp;FT$27,SpendData2[Transaction Date],"&lt;="&amp;FU$27,SpendData2[Category],$F31)</f>
        <v>0</v>
      </c>
      <c r="FV31" s="148">
        <f>SUMIFS(SpendData2[Debit],SpendData2[Transaction Date],"&gt;"&amp;FU$27,SpendData2[Transaction Date],"&lt;="&amp;FV$27,SpendData2[Category],$F31)</f>
        <v>0</v>
      </c>
      <c r="FW31" s="148">
        <f>SUMIFS(SpendData2[Debit],SpendData2[Transaction Date],"&gt;"&amp;FV$27,SpendData2[Transaction Date],"&lt;="&amp;FW$27,SpendData2[Category],$F31)</f>
        <v>0</v>
      </c>
      <c r="FX31" s="148">
        <f>SUMIFS(SpendData2[Debit],SpendData2[Transaction Date],"&gt;"&amp;FW$27,SpendData2[Transaction Date],"&lt;="&amp;FX$27,SpendData2[Category],$F31)</f>
        <v>0</v>
      </c>
      <c r="FY31" s="148">
        <f>SUMIFS(SpendData2[Debit],SpendData2[Transaction Date],"&gt;"&amp;FX$27,SpendData2[Transaction Date],"&lt;="&amp;FY$27,SpendData2[Category],$F31)</f>
        <v>0</v>
      </c>
      <c r="FZ31" s="148">
        <f>SUMIFS(SpendData2[Debit],SpendData2[Transaction Date],"&gt;"&amp;FY$27,SpendData2[Transaction Date],"&lt;="&amp;FZ$27,SpendData2[Category],$F31)</f>
        <v>0</v>
      </c>
      <c r="GA31" s="148">
        <f>SUMIFS(SpendData2[Debit],SpendData2[Transaction Date],"&gt;"&amp;FZ$27,SpendData2[Transaction Date],"&lt;="&amp;GA$27,SpendData2[Category],$F31)</f>
        <v>0</v>
      </c>
      <c r="GB31" s="148">
        <f>SUMIFS(SpendData2[Debit],SpendData2[Transaction Date],"&gt;"&amp;GA$27,SpendData2[Transaction Date],"&lt;="&amp;GB$27,SpendData2[Category],$F31)</f>
        <v>0</v>
      </c>
      <c r="GC31" s="148">
        <f>SUMIFS(SpendData2[Debit],SpendData2[Transaction Date],"&gt;"&amp;GB$27,SpendData2[Transaction Date],"&lt;="&amp;GC$27,SpendData2[Category],$F31)</f>
        <v>0</v>
      </c>
      <c r="GD31" s="148">
        <f>SUMIFS(SpendData2[Debit],SpendData2[Transaction Date],"&gt;"&amp;GC$27,SpendData2[Transaction Date],"&lt;="&amp;GD$27,SpendData2[Category],$F31)</f>
        <v>0</v>
      </c>
      <c r="GE31" s="148">
        <f>SUMIFS(SpendData2[Debit],SpendData2[Transaction Date],"&gt;"&amp;GD$27,SpendData2[Transaction Date],"&lt;="&amp;GE$27,SpendData2[Category],$F31)</f>
        <v>0</v>
      </c>
      <c r="GH31" s="35">
        <v>45107</v>
      </c>
      <c r="GI31" s="408">
        <v>0</v>
      </c>
      <c r="GJ31" s="408">
        <v>85</v>
      </c>
      <c r="GK31" s="408">
        <v>3772.3086750631574</v>
      </c>
    </row>
    <row r="32" spans="1:193" x14ac:dyDescent="0.3">
      <c r="E32" t="str">
        <f>IFERROR(VLOOKUP(A15,#REF!,25,FALSE),"")</f>
        <v/>
      </c>
      <c r="F32">
        <f t="shared" si="548"/>
        <v>0</v>
      </c>
      <c r="H32" s="148">
        <f>SUMIFS(SpendData2[Debit],SpendData2[Transaction Date],"&gt;"&amp;G$27,SpendData2[Transaction Date],"&lt;="&amp;H$27,SpendData2[Category],$F32)</f>
        <v>0</v>
      </c>
      <c r="I32" s="148">
        <f>SUMIFS(SpendData2[Debit],SpendData2[Transaction Date],"&gt;"&amp;H$27,SpendData2[Transaction Date],"&lt;="&amp;I$27,SpendData2[Category],$F32)</f>
        <v>0</v>
      </c>
      <c r="J32" s="148">
        <f>SUMIFS(SpendData2[Debit],SpendData2[Transaction Date],"&gt;"&amp;I$27,SpendData2[Transaction Date],"&lt;="&amp;J$27,SpendData2[Category],$F32)</f>
        <v>0</v>
      </c>
      <c r="K32" s="148">
        <f>SUMIFS(SpendData2[Debit],SpendData2[Transaction Date],"&gt;"&amp;J$27,SpendData2[Transaction Date],"&lt;="&amp;K$27,SpendData2[Category],$F32)</f>
        <v>0</v>
      </c>
      <c r="L32" s="148">
        <f>SUMIFS(SpendData2[Debit],SpendData2[Transaction Date],"&gt;"&amp;K$27,SpendData2[Transaction Date],"&lt;="&amp;L$27,SpendData2[Category],$F32)</f>
        <v>0</v>
      </c>
      <c r="M32" s="148">
        <f>SUMIFS(SpendData2[Debit],SpendData2[Transaction Date],"&gt;"&amp;L$27,SpendData2[Transaction Date],"&lt;="&amp;M$27,SpendData2[Category],$F32)</f>
        <v>0</v>
      </c>
      <c r="N32" s="148">
        <f>SUMIFS(SpendData2[Debit],SpendData2[Transaction Date],"&gt;"&amp;M$27,SpendData2[Transaction Date],"&lt;="&amp;N$27,SpendData2[Category],$F32)</f>
        <v>0</v>
      </c>
      <c r="O32" s="148">
        <f>SUMIFS(SpendData2[Debit],SpendData2[Transaction Date],"&gt;"&amp;N$27,SpendData2[Transaction Date],"&lt;="&amp;O$27,SpendData2[Category],$F32)</f>
        <v>0</v>
      </c>
      <c r="P32" s="148">
        <f>SUMIFS(SpendData2[Debit],SpendData2[Transaction Date],"&gt;"&amp;O$27,SpendData2[Transaction Date],"&lt;="&amp;P$27,SpendData2[Category],$F32)</f>
        <v>0</v>
      </c>
      <c r="Q32" s="148">
        <f>SUMIFS(SpendData2[Debit],SpendData2[Transaction Date],"&gt;"&amp;P$27,SpendData2[Transaction Date],"&lt;="&amp;Q$27,SpendData2[Category],$F32)</f>
        <v>0</v>
      </c>
      <c r="R32" s="148">
        <f>SUMIFS(SpendData2[Debit],SpendData2[Transaction Date],"&gt;"&amp;Q$27,SpendData2[Transaction Date],"&lt;="&amp;R$27,SpendData2[Category],$F32)</f>
        <v>0</v>
      </c>
      <c r="S32" s="148">
        <f>SUMIFS(SpendData2[Debit],SpendData2[Transaction Date],"&gt;"&amp;R$27,SpendData2[Transaction Date],"&lt;="&amp;S$27,SpendData2[Category],$F32)</f>
        <v>0</v>
      </c>
      <c r="T32" s="148">
        <f>SUMIFS(SpendData2[Debit],SpendData2[Transaction Date],"&gt;"&amp;S$27,SpendData2[Transaction Date],"&lt;="&amp;T$27,SpendData2[Category],$F32)</f>
        <v>0</v>
      </c>
      <c r="U32" s="148">
        <f>SUMIFS(SpendData2[Debit],SpendData2[Transaction Date],"&gt;"&amp;T$27,SpendData2[Transaction Date],"&lt;="&amp;U$27,SpendData2[Category],$F32)</f>
        <v>0</v>
      </c>
      <c r="V32" s="148">
        <f>SUMIFS(SpendData2[Debit],SpendData2[Transaction Date],"&gt;"&amp;U$27,SpendData2[Transaction Date],"&lt;="&amp;V$27,SpendData2[Category],$F32)</f>
        <v>0</v>
      </c>
      <c r="W32" s="148">
        <f>SUMIFS(SpendData2[Debit],SpendData2[Transaction Date],"&gt;"&amp;V$27,SpendData2[Transaction Date],"&lt;="&amp;W$27,SpendData2[Category],$F32)</f>
        <v>0</v>
      </c>
      <c r="X32" s="148">
        <f>SUMIFS(SpendData2[Debit],SpendData2[Transaction Date],"&gt;"&amp;W$27,SpendData2[Transaction Date],"&lt;="&amp;X$27,SpendData2[Category],$F32)</f>
        <v>0</v>
      </c>
      <c r="Y32" s="148">
        <f>SUMIFS(SpendData2[Debit],SpendData2[Transaction Date],"&gt;"&amp;X$27,SpendData2[Transaction Date],"&lt;="&amp;Y$27,SpendData2[Category],$F32)</f>
        <v>0</v>
      </c>
      <c r="Z32" s="148">
        <f>SUMIFS(SpendData2[Debit],SpendData2[Transaction Date],"&gt;"&amp;Y$27,SpendData2[Transaction Date],"&lt;="&amp;Z$27,SpendData2[Category],$F32)</f>
        <v>0</v>
      </c>
      <c r="AA32" s="148">
        <f>SUMIFS(SpendData2[Debit],SpendData2[Transaction Date],"&gt;"&amp;Z$27,SpendData2[Transaction Date],"&lt;="&amp;AA$27,SpendData2[Category],$F32)</f>
        <v>0</v>
      </c>
      <c r="AB32" s="148">
        <f>SUMIFS(SpendData2[Debit],SpendData2[Transaction Date],"&gt;"&amp;AA$27,SpendData2[Transaction Date],"&lt;="&amp;AB$27,SpendData2[Category],$F32)</f>
        <v>0</v>
      </c>
      <c r="AC32" s="148">
        <f>SUMIFS(SpendData2[Debit],SpendData2[Transaction Date],"&gt;"&amp;AB$27,SpendData2[Transaction Date],"&lt;="&amp;AC$27,SpendData2[Category],$F32)</f>
        <v>0</v>
      </c>
      <c r="AD32" s="148">
        <f>SUMIFS(SpendData2[Debit],SpendData2[Transaction Date],"&gt;"&amp;AC$27,SpendData2[Transaction Date],"&lt;="&amp;AD$27,SpendData2[Category],$F32)</f>
        <v>0</v>
      </c>
      <c r="AE32" s="148">
        <f>SUMIFS(SpendData2[Debit],SpendData2[Transaction Date],"&gt;"&amp;AD$27,SpendData2[Transaction Date],"&lt;="&amp;AE$27,SpendData2[Category],$F32)</f>
        <v>0</v>
      </c>
      <c r="AF32" s="148">
        <f>SUMIFS(SpendData2[Debit],SpendData2[Transaction Date],"&gt;"&amp;AE$27,SpendData2[Transaction Date],"&lt;="&amp;AF$27,SpendData2[Category],$F32)</f>
        <v>0</v>
      </c>
      <c r="AG32" s="148">
        <f>SUMIFS(SpendData2[Debit],SpendData2[Transaction Date],"&gt;"&amp;AF$27,SpendData2[Transaction Date],"&lt;="&amp;AG$27,SpendData2[Category],$F32)</f>
        <v>0</v>
      </c>
      <c r="AH32" s="148">
        <f>SUMIFS(SpendData2[Debit],SpendData2[Transaction Date],"&gt;"&amp;AG$27,SpendData2[Transaction Date],"&lt;="&amp;AH$27,SpendData2[Category],$F32)</f>
        <v>0</v>
      </c>
      <c r="AI32" s="148">
        <f>SUMIFS(SpendData2[Debit],SpendData2[Transaction Date],"&gt;"&amp;AH$27,SpendData2[Transaction Date],"&lt;="&amp;AI$27,SpendData2[Category],$F32)</f>
        <v>0</v>
      </c>
      <c r="AJ32" s="148">
        <f>SUMIFS(SpendData2[Debit],SpendData2[Transaction Date],"&gt;"&amp;AI$27,SpendData2[Transaction Date],"&lt;="&amp;AJ$27,SpendData2[Category],$F32)</f>
        <v>0</v>
      </c>
      <c r="AK32" s="148">
        <f>SUMIFS(SpendData2[Debit],SpendData2[Transaction Date],"&gt;"&amp;AJ$27,SpendData2[Transaction Date],"&lt;="&amp;AK$27,SpendData2[Category],$F32)</f>
        <v>0</v>
      </c>
      <c r="AL32" s="148">
        <f>SUMIFS(SpendData2[Debit],SpendData2[Transaction Date],"&gt;"&amp;AK$27,SpendData2[Transaction Date],"&lt;="&amp;AL$27,SpendData2[Category],$F32)</f>
        <v>0</v>
      </c>
      <c r="AM32" s="148">
        <f>SUMIFS(SpendData2[Debit],SpendData2[Transaction Date],"&gt;"&amp;AL$27,SpendData2[Transaction Date],"&lt;="&amp;AM$27,SpendData2[Category],$F32)</f>
        <v>0</v>
      </c>
      <c r="AN32" s="148">
        <f>SUMIFS(SpendData2[Debit],SpendData2[Transaction Date],"&gt;"&amp;AM$27,SpendData2[Transaction Date],"&lt;="&amp;AN$27,SpendData2[Category],$F32)</f>
        <v>0</v>
      </c>
      <c r="AO32" s="148">
        <f>SUMIFS(SpendData2[Debit],SpendData2[Transaction Date],"&gt;"&amp;AN$27,SpendData2[Transaction Date],"&lt;="&amp;AO$27,SpendData2[Category],$F32)</f>
        <v>0</v>
      </c>
      <c r="AP32" s="148">
        <f>SUMIFS(SpendData2[Debit],SpendData2[Transaction Date],"&gt;"&amp;AO$27,SpendData2[Transaction Date],"&lt;="&amp;AP$27,SpendData2[Category],$F32)</f>
        <v>0</v>
      </c>
      <c r="AQ32" s="148">
        <f>SUMIFS(SpendData2[Debit],SpendData2[Transaction Date],"&gt;"&amp;AP$27,SpendData2[Transaction Date],"&lt;="&amp;AQ$27,SpendData2[Category],$F32)</f>
        <v>0</v>
      </c>
      <c r="AR32" s="148">
        <f>SUMIFS(SpendData2[Debit],SpendData2[Transaction Date],"&gt;"&amp;AQ$27,SpendData2[Transaction Date],"&lt;="&amp;AR$27,SpendData2[Category],$F32)</f>
        <v>0</v>
      </c>
      <c r="AS32" s="148">
        <f>SUMIFS(SpendData2[Debit],SpendData2[Transaction Date],"&gt;"&amp;AR$27,SpendData2[Transaction Date],"&lt;="&amp;AS$27,SpendData2[Category],$F32)</f>
        <v>0</v>
      </c>
      <c r="AT32" s="148">
        <f>SUMIFS(SpendData2[Debit],SpendData2[Transaction Date],"&gt;"&amp;AS$27,SpendData2[Transaction Date],"&lt;="&amp;AT$27,SpendData2[Category],$F32)</f>
        <v>0</v>
      </c>
      <c r="AU32" s="148">
        <f>SUMIFS(SpendData2[Debit],SpendData2[Transaction Date],"&gt;"&amp;AT$27,SpendData2[Transaction Date],"&lt;="&amp;AU$27,SpendData2[Category],$F32)</f>
        <v>0</v>
      </c>
      <c r="AV32" s="148">
        <f>SUMIFS(SpendData2[Debit],SpendData2[Transaction Date],"&gt;"&amp;AU$27,SpendData2[Transaction Date],"&lt;="&amp;AV$27,SpendData2[Category],$F32)</f>
        <v>0</v>
      </c>
      <c r="AW32" s="148">
        <f>SUMIFS(SpendData2[Debit],SpendData2[Transaction Date],"&gt;"&amp;AV$27,SpendData2[Transaction Date],"&lt;="&amp;AW$27,SpendData2[Category],$F32)</f>
        <v>0</v>
      </c>
      <c r="AX32" s="148">
        <f>SUMIFS(SpendData2[Debit],SpendData2[Transaction Date],"&gt;"&amp;AW$27,SpendData2[Transaction Date],"&lt;="&amp;AX$27,SpendData2[Category],$F32)</f>
        <v>0</v>
      </c>
      <c r="AY32" s="148">
        <f>SUMIFS(SpendData2[Debit],SpendData2[Transaction Date],"&gt;"&amp;AX$27,SpendData2[Transaction Date],"&lt;="&amp;AY$27,SpendData2[Category],$F32)</f>
        <v>0</v>
      </c>
      <c r="AZ32" s="148">
        <f>SUMIFS(SpendData2[Debit],SpendData2[Transaction Date],"&gt;"&amp;AY$27,SpendData2[Transaction Date],"&lt;="&amp;AZ$27,SpendData2[Category],$F32)</f>
        <v>0</v>
      </c>
      <c r="BA32" s="148">
        <f>SUMIFS(SpendData2[Debit],SpendData2[Transaction Date],"&gt;"&amp;AZ$27,SpendData2[Transaction Date],"&lt;="&amp;BA$27,SpendData2[Category],$F32)</f>
        <v>0</v>
      </c>
      <c r="BB32" s="148">
        <f>SUMIFS(SpendData2[Debit],SpendData2[Transaction Date],"&gt;"&amp;BA$27,SpendData2[Transaction Date],"&lt;="&amp;BB$27,SpendData2[Category],$F32)</f>
        <v>0</v>
      </c>
      <c r="BC32" s="148">
        <f>SUMIFS(SpendData2[Debit],SpendData2[Transaction Date],"&gt;"&amp;BB$27,SpendData2[Transaction Date],"&lt;="&amp;BC$27,SpendData2[Category],$F32)</f>
        <v>0</v>
      </c>
      <c r="BD32" s="148">
        <f>SUMIFS(SpendData2[Debit],SpendData2[Transaction Date],"&gt;"&amp;BC$27,SpendData2[Transaction Date],"&lt;="&amp;BD$27,SpendData2[Category],$F32)</f>
        <v>0</v>
      </c>
      <c r="BE32" s="148">
        <f>SUMIFS(SpendData2[Debit],SpendData2[Transaction Date],"&gt;"&amp;BD$27,SpendData2[Transaction Date],"&lt;="&amp;BE$27,SpendData2[Category],$F32)</f>
        <v>0</v>
      </c>
      <c r="BF32" s="148">
        <f>SUMIFS(SpendData2[Debit],SpendData2[Transaction Date],"&gt;"&amp;BE$27,SpendData2[Transaction Date],"&lt;="&amp;BF$27,SpendData2[Category],$F32)</f>
        <v>0</v>
      </c>
      <c r="BG32" s="148">
        <f>SUMIFS(SpendData2[Debit],SpendData2[Transaction Date],"&gt;"&amp;BF$27,SpendData2[Transaction Date],"&lt;="&amp;BG$27,SpendData2[Category],$F32)</f>
        <v>0</v>
      </c>
      <c r="BH32" s="148">
        <f>SUMIFS(SpendData2[Debit],SpendData2[Transaction Date],"&gt;"&amp;BG$27,SpendData2[Transaction Date],"&lt;="&amp;BH$27,SpendData2[Category],$F32)</f>
        <v>0</v>
      </c>
      <c r="BI32" s="148">
        <f>SUMIFS(SpendData2[Debit],SpendData2[Transaction Date],"&gt;"&amp;BH$27,SpendData2[Transaction Date],"&lt;="&amp;BI$27,SpendData2[Category],$F32)</f>
        <v>0</v>
      </c>
      <c r="BJ32" s="148">
        <f>SUMIFS(SpendData2[Debit],SpendData2[Transaction Date],"&gt;"&amp;BI$27,SpendData2[Transaction Date],"&lt;="&amp;BJ$27,SpendData2[Category],$F32)</f>
        <v>0</v>
      </c>
      <c r="BK32" s="148">
        <f>SUMIFS(SpendData2[Debit],SpendData2[Transaction Date],"&gt;"&amp;BJ$27,SpendData2[Transaction Date],"&lt;="&amp;BK$27,SpendData2[Category],$F32)</f>
        <v>0</v>
      </c>
      <c r="BL32" s="148">
        <f>SUMIFS(SpendData2[Debit],SpendData2[Transaction Date],"&gt;"&amp;BK$27,SpendData2[Transaction Date],"&lt;="&amp;BL$27,SpendData2[Category],$F32)</f>
        <v>0</v>
      </c>
      <c r="BM32" s="148">
        <f>SUMIFS(SpendData2[Debit],SpendData2[Transaction Date],"&gt;"&amp;BL$27,SpendData2[Transaction Date],"&lt;="&amp;BM$27,SpendData2[Category],$F32)</f>
        <v>0</v>
      </c>
      <c r="BN32" s="148">
        <f>SUMIFS(SpendData2[Debit],SpendData2[Transaction Date],"&gt;"&amp;BM$27,SpendData2[Transaction Date],"&lt;="&amp;BN$27,SpendData2[Category],$F32)</f>
        <v>0</v>
      </c>
      <c r="BO32" s="148">
        <f>SUMIFS(SpendData2[Debit],SpendData2[Transaction Date],"&gt;"&amp;BN$27,SpendData2[Transaction Date],"&lt;="&amp;BO$27,SpendData2[Category],$F32)</f>
        <v>0</v>
      </c>
      <c r="BP32" s="148">
        <f>SUMIFS(SpendData2[Debit],SpendData2[Transaction Date],"&gt;"&amp;BO$27,SpendData2[Transaction Date],"&lt;="&amp;BP$27,SpendData2[Category],$F32)</f>
        <v>0</v>
      </c>
      <c r="BQ32" s="148">
        <f>SUMIFS(SpendData2[Debit],SpendData2[Transaction Date],"&gt;"&amp;BP$27,SpendData2[Transaction Date],"&lt;="&amp;BQ$27,SpendData2[Category],$F32)</f>
        <v>0</v>
      </c>
      <c r="BR32" s="148">
        <f>SUMIFS(SpendData2[Debit],SpendData2[Transaction Date],"&gt;"&amp;BQ$27,SpendData2[Transaction Date],"&lt;="&amp;BR$27,SpendData2[Category],$F32)</f>
        <v>0</v>
      </c>
      <c r="BS32" s="148">
        <f>SUMIFS(SpendData2[Debit],SpendData2[Transaction Date],"&gt;"&amp;BR$27,SpendData2[Transaction Date],"&lt;="&amp;BS$27,SpendData2[Category],$F32)</f>
        <v>0</v>
      </c>
      <c r="BT32" s="148">
        <f>SUMIFS(SpendData2[Debit],SpendData2[Transaction Date],"&gt;"&amp;BS$27,SpendData2[Transaction Date],"&lt;="&amp;BT$27,SpendData2[Category],$F32)</f>
        <v>0</v>
      </c>
      <c r="BU32" s="148">
        <f>SUMIFS(SpendData2[Debit],SpendData2[Transaction Date],"&gt;"&amp;BT$27,SpendData2[Transaction Date],"&lt;="&amp;BU$27,SpendData2[Category],$F32)</f>
        <v>0</v>
      </c>
      <c r="BV32" s="148">
        <f>SUMIFS(SpendData2[Debit],SpendData2[Transaction Date],"&gt;"&amp;BU$27,SpendData2[Transaction Date],"&lt;="&amp;BV$27,SpendData2[Category],$F32)</f>
        <v>0</v>
      </c>
      <c r="BW32" s="148">
        <f>SUMIFS(SpendData2[Debit],SpendData2[Transaction Date],"&gt;"&amp;BV$27,SpendData2[Transaction Date],"&lt;="&amp;BW$27,SpendData2[Category],$F32)</f>
        <v>0</v>
      </c>
      <c r="BX32" s="148">
        <f>SUMIFS(SpendData2[Debit],SpendData2[Transaction Date],"&gt;"&amp;BW$27,SpendData2[Transaction Date],"&lt;="&amp;BX$27,SpendData2[Category],$F32)</f>
        <v>0</v>
      </c>
      <c r="BY32" s="148">
        <f>SUMIFS(SpendData2[Debit],SpendData2[Transaction Date],"&gt;"&amp;BX$27,SpendData2[Transaction Date],"&lt;="&amp;BY$27,SpendData2[Category],$F32)</f>
        <v>0</v>
      </c>
      <c r="BZ32" s="148">
        <f>SUMIFS(SpendData2[Debit],SpendData2[Transaction Date],"&gt;"&amp;BY$27,SpendData2[Transaction Date],"&lt;="&amp;BZ$27,SpendData2[Category],$F32)</f>
        <v>0</v>
      </c>
      <c r="CA32" s="148">
        <f>SUMIFS(SpendData2[Debit],SpendData2[Transaction Date],"&gt;"&amp;BZ$27,SpendData2[Transaction Date],"&lt;="&amp;CA$27,SpendData2[Category],$F32)</f>
        <v>0</v>
      </c>
      <c r="CB32" s="148">
        <f>SUMIFS(SpendData2[Debit],SpendData2[Transaction Date],"&gt;"&amp;CA$27,SpendData2[Transaction Date],"&lt;="&amp;CB$27,SpendData2[Category],$F32)</f>
        <v>0</v>
      </c>
      <c r="CC32" s="148">
        <f>SUMIFS(SpendData2[Debit],SpendData2[Transaction Date],"&gt;"&amp;CB$27,SpendData2[Transaction Date],"&lt;="&amp;CC$27,SpendData2[Category],$F32)</f>
        <v>0</v>
      </c>
      <c r="CD32" s="148">
        <f>SUMIFS(SpendData2[Debit],SpendData2[Transaction Date],"&gt;"&amp;CC$27,SpendData2[Transaction Date],"&lt;="&amp;CD$27,SpendData2[Category],$F32)</f>
        <v>0</v>
      </c>
      <c r="CE32" s="148">
        <f>SUMIFS(SpendData2[Debit],SpendData2[Transaction Date],"&gt;"&amp;CD$27,SpendData2[Transaction Date],"&lt;="&amp;CE$27,SpendData2[Category],$F32)</f>
        <v>0</v>
      </c>
      <c r="CF32" s="148">
        <f>SUMIFS(SpendData2[Debit],SpendData2[Transaction Date],"&gt;"&amp;CE$27,SpendData2[Transaction Date],"&lt;="&amp;CF$27,SpendData2[Category],$F32)</f>
        <v>0</v>
      </c>
      <c r="CG32" s="148">
        <f>SUMIFS(SpendData2[Debit],SpendData2[Transaction Date],"&gt;"&amp;CF$27,SpendData2[Transaction Date],"&lt;="&amp;CG$27,SpendData2[Category],$F32)</f>
        <v>0</v>
      </c>
      <c r="CH32" s="148">
        <f>SUMIFS(SpendData2[Debit],SpendData2[Transaction Date],"&gt;"&amp;CG$27,SpendData2[Transaction Date],"&lt;="&amp;CH$27,SpendData2[Category],$F32)</f>
        <v>0</v>
      </c>
      <c r="CI32" s="148">
        <f>SUMIFS(SpendData2[Debit],SpendData2[Transaction Date],"&gt;"&amp;CH$27,SpendData2[Transaction Date],"&lt;="&amp;CI$27,SpendData2[Category],$F32)</f>
        <v>0</v>
      </c>
      <c r="CJ32" s="148">
        <f>SUMIFS(SpendData2[Debit],SpendData2[Transaction Date],"&gt;"&amp;CI$27,SpendData2[Transaction Date],"&lt;="&amp;CJ$27,SpendData2[Category],$F32)</f>
        <v>0</v>
      </c>
      <c r="CK32" s="148">
        <f>SUMIFS(SpendData2[Debit],SpendData2[Transaction Date],"&gt;"&amp;CJ$27,SpendData2[Transaction Date],"&lt;="&amp;CK$27,SpendData2[Category],$F32)</f>
        <v>0</v>
      </c>
      <c r="CL32" s="148">
        <f>SUMIFS(SpendData2[Debit],SpendData2[Transaction Date],"&gt;"&amp;CK$27,SpendData2[Transaction Date],"&lt;="&amp;CL$27,SpendData2[Category],$F32)</f>
        <v>0</v>
      </c>
      <c r="CM32" s="148">
        <f>SUMIFS(SpendData2[Debit],SpendData2[Transaction Date],"&gt;"&amp;CL$27,SpendData2[Transaction Date],"&lt;="&amp;CM$27,SpendData2[Category],$F32)</f>
        <v>0</v>
      </c>
      <c r="CN32" s="148">
        <f>SUMIFS(SpendData2[Debit],SpendData2[Transaction Date],"&gt;"&amp;CM$27,SpendData2[Transaction Date],"&lt;="&amp;CN$27,SpendData2[Category],$F32)</f>
        <v>0</v>
      </c>
      <c r="CO32" s="148">
        <f>SUMIFS(SpendData2[Debit],SpendData2[Transaction Date],"&gt;"&amp;CN$27,SpendData2[Transaction Date],"&lt;="&amp;CO$27,SpendData2[Category],$F32)</f>
        <v>0</v>
      </c>
      <c r="CP32" s="148">
        <f>SUMIFS(SpendData2[Debit],SpendData2[Transaction Date],"&gt;"&amp;CO$27,SpendData2[Transaction Date],"&lt;="&amp;CP$27,SpendData2[Category],$F32)</f>
        <v>0</v>
      </c>
      <c r="CQ32" s="148">
        <f>SUMIFS(SpendData2[Debit],SpendData2[Transaction Date],"&gt;"&amp;CP$27,SpendData2[Transaction Date],"&lt;="&amp;CQ$27,SpendData2[Category],$F32)</f>
        <v>0</v>
      </c>
      <c r="CR32" s="148">
        <f>SUMIFS(SpendData2[Debit],SpendData2[Transaction Date],"&gt;"&amp;CQ$27,SpendData2[Transaction Date],"&lt;="&amp;CR$27,SpendData2[Category],$F32)</f>
        <v>0</v>
      </c>
      <c r="CS32" s="148">
        <f>SUMIFS(SpendData2[Debit],SpendData2[Transaction Date],"&gt;"&amp;CR$27,SpendData2[Transaction Date],"&lt;="&amp;CS$27,SpendData2[Category],$F32)</f>
        <v>0</v>
      </c>
      <c r="CT32" s="148">
        <f>SUMIFS(SpendData2[Debit],SpendData2[Transaction Date],"&gt;"&amp;CS$27,SpendData2[Transaction Date],"&lt;="&amp;CT$27,SpendData2[Category],$F32)</f>
        <v>0</v>
      </c>
      <c r="CU32" s="148">
        <f>SUMIFS(SpendData2[Debit],SpendData2[Transaction Date],"&gt;"&amp;CT$27,SpendData2[Transaction Date],"&lt;="&amp;CU$27,SpendData2[Category],$F32)</f>
        <v>0</v>
      </c>
      <c r="CV32" s="148">
        <f>SUMIFS(SpendData2[Debit],SpendData2[Transaction Date],"&gt;"&amp;CU$27,SpendData2[Transaction Date],"&lt;="&amp;CV$27,SpendData2[Category],$F32)</f>
        <v>0</v>
      </c>
      <c r="CW32" s="148">
        <f>SUMIFS(SpendData2[Debit],SpendData2[Transaction Date],"&gt;"&amp;CV$27,SpendData2[Transaction Date],"&lt;="&amp;CW$27,SpendData2[Category],$F32)</f>
        <v>0</v>
      </c>
      <c r="CX32" s="148">
        <f>SUMIFS(SpendData2[Debit],SpendData2[Transaction Date],"&gt;"&amp;CW$27,SpendData2[Transaction Date],"&lt;="&amp;CX$27,SpendData2[Category],$F32)</f>
        <v>0</v>
      </c>
      <c r="CY32" s="148">
        <f>SUMIFS(SpendData2[Debit],SpendData2[Transaction Date],"&gt;"&amp;CX$27,SpendData2[Transaction Date],"&lt;="&amp;CY$27,SpendData2[Category],$F32)</f>
        <v>0</v>
      </c>
      <c r="CZ32" s="148">
        <f>SUMIFS(SpendData2[Debit],SpendData2[Transaction Date],"&gt;"&amp;CY$27,SpendData2[Transaction Date],"&lt;="&amp;CZ$27,SpendData2[Category],$F32)</f>
        <v>0</v>
      </c>
      <c r="DA32" s="148">
        <f>SUMIFS(SpendData2[Debit],SpendData2[Transaction Date],"&gt;"&amp;CZ$27,SpendData2[Transaction Date],"&lt;="&amp;DA$27,SpendData2[Category],$F32)</f>
        <v>0</v>
      </c>
      <c r="DB32" s="148">
        <f>SUMIFS(SpendData2[Debit],SpendData2[Transaction Date],"&gt;"&amp;DA$27,SpendData2[Transaction Date],"&lt;="&amp;DB$27,SpendData2[Category],$F32)</f>
        <v>0</v>
      </c>
      <c r="DC32" s="148">
        <f>SUMIFS(SpendData2[Debit],SpendData2[Transaction Date],"&gt;"&amp;DB$27,SpendData2[Transaction Date],"&lt;="&amp;DC$27,SpendData2[Category],$F32)</f>
        <v>0</v>
      </c>
      <c r="DD32" s="148">
        <f>SUMIFS(SpendData2[Debit],SpendData2[Transaction Date],"&gt;"&amp;DC$27,SpendData2[Transaction Date],"&lt;="&amp;DD$27,SpendData2[Category],$F32)</f>
        <v>0</v>
      </c>
      <c r="DE32" s="148">
        <f>SUMIFS(SpendData2[Debit],SpendData2[Transaction Date],"&gt;"&amp;DD$27,SpendData2[Transaction Date],"&lt;="&amp;DE$27,SpendData2[Category],$F32)</f>
        <v>0</v>
      </c>
      <c r="DF32" s="148">
        <f>SUMIFS(SpendData2[Debit],SpendData2[Transaction Date],"&gt;"&amp;DE$27,SpendData2[Transaction Date],"&lt;="&amp;DF$27,SpendData2[Category],$F32)</f>
        <v>0</v>
      </c>
      <c r="DG32" s="148">
        <f>SUMIFS(SpendData2[Debit],SpendData2[Transaction Date],"&gt;"&amp;DF$27,SpendData2[Transaction Date],"&lt;="&amp;DG$27,SpendData2[Category],$F32)</f>
        <v>0</v>
      </c>
      <c r="DH32" s="148">
        <f>SUMIFS(SpendData2[Debit],SpendData2[Transaction Date],"&gt;"&amp;DG$27,SpendData2[Transaction Date],"&lt;="&amp;DH$27,SpendData2[Category],$F32)</f>
        <v>0</v>
      </c>
      <c r="DI32" s="148">
        <f>SUMIFS(SpendData2[Debit],SpendData2[Transaction Date],"&gt;"&amp;DH$27,SpendData2[Transaction Date],"&lt;="&amp;DI$27,SpendData2[Category],$F32)</f>
        <v>0</v>
      </c>
      <c r="DJ32" s="148">
        <f>SUMIFS(SpendData2[Debit],SpendData2[Transaction Date],"&gt;"&amp;DI$27,SpendData2[Transaction Date],"&lt;="&amp;DJ$27,SpendData2[Category],$F32)</f>
        <v>0</v>
      </c>
      <c r="DK32" s="148">
        <f>SUMIFS(SpendData2[Debit],SpendData2[Transaction Date],"&gt;"&amp;DJ$27,SpendData2[Transaction Date],"&lt;="&amp;DK$27,SpendData2[Category],$F32)</f>
        <v>0</v>
      </c>
      <c r="DL32" s="148">
        <f>SUMIFS(SpendData2[Debit],SpendData2[Transaction Date],"&gt;"&amp;DK$27,SpendData2[Transaction Date],"&lt;="&amp;DL$27,SpendData2[Category],$F32)</f>
        <v>0</v>
      </c>
      <c r="DM32" s="148">
        <f>SUMIFS(SpendData2[Debit],SpendData2[Transaction Date],"&gt;"&amp;DL$27,SpendData2[Transaction Date],"&lt;="&amp;DM$27,SpendData2[Category],$F32)</f>
        <v>0</v>
      </c>
      <c r="DN32" s="148">
        <f>SUMIFS(SpendData2[Debit],SpendData2[Transaction Date],"&gt;"&amp;DM$27,SpendData2[Transaction Date],"&lt;="&amp;DN$27,SpendData2[Category],$F32)</f>
        <v>0</v>
      </c>
      <c r="DO32" s="148">
        <f>SUMIFS(SpendData2[Debit],SpendData2[Transaction Date],"&gt;"&amp;DN$27,SpendData2[Transaction Date],"&lt;="&amp;DO$27,SpendData2[Category],$F32)</f>
        <v>0</v>
      </c>
      <c r="DP32" s="148">
        <f>SUMIFS(SpendData2[Debit],SpendData2[Transaction Date],"&gt;"&amp;DO$27,SpendData2[Transaction Date],"&lt;="&amp;DP$27,SpendData2[Category],$F32)</f>
        <v>0</v>
      </c>
      <c r="DQ32" s="148">
        <f>SUMIFS(SpendData2[Debit],SpendData2[Transaction Date],"&gt;"&amp;DP$27,SpendData2[Transaction Date],"&lt;="&amp;DQ$27,SpendData2[Category],$F32)</f>
        <v>0</v>
      </c>
      <c r="DR32" s="148">
        <f>SUMIFS(SpendData2[Debit],SpendData2[Transaction Date],"&gt;"&amp;DQ$27,SpendData2[Transaction Date],"&lt;="&amp;DR$27,SpendData2[Category],$F32)</f>
        <v>0</v>
      </c>
      <c r="DS32" s="148">
        <f>SUMIFS(SpendData2[Debit],SpendData2[Transaction Date],"&gt;"&amp;DR$27,SpendData2[Transaction Date],"&lt;="&amp;DS$27,SpendData2[Category],$F32)</f>
        <v>0</v>
      </c>
      <c r="DT32" s="148">
        <f>SUMIFS(SpendData2[Debit],SpendData2[Transaction Date],"&gt;"&amp;DS$27,SpendData2[Transaction Date],"&lt;="&amp;DT$27,SpendData2[Category],$F32)</f>
        <v>0</v>
      </c>
      <c r="DU32" s="148">
        <f>SUMIFS(SpendData2[Debit],SpendData2[Transaction Date],"&gt;"&amp;DT$27,SpendData2[Transaction Date],"&lt;="&amp;DU$27,SpendData2[Category],$F32)</f>
        <v>0</v>
      </c>
      <c r="DV32" s="148">
        <f>SUMIFS(SpendData2[Debit],SpendData2[Transaction Date],"&gt;"&amp;DU$27,SpendData2[Transaction Date],"&lt;="&amp;DV$27,SpendData2[Category],$F32)</f>
        <v>0</v>
      </c>
      <c r="DW32" s="148">
        <f>SUMIFS(SpendData2[Debit],SpendData2[Transaction Date],"&gt;"&amp;DV$27,SpendData2[Transaction Date],"&lt;="&amp;DW$27,SpendData2[Category],$F32)</f>
        <v>0</v>
      </c>
      <c r="DX32" s="148">
        <f>SUMIFS(SpendData2[Debit],SpendData2[Transaction Date],"&gt;"&amp;DW$27,SpendData2[Transaction Date],"&lt;="&amp;DX$27,SpendData2[Category],$F32)</f>
        <v>0</v>
      </c>
      <c r="DY32" s="148">
        <f>SUMIFS(SpendData2[Debit],SpendData2[Transaction Date],"&gt;"&amp;DX$27,SpendData2[Transaction Date],"&lt;="&amp;DY$27,SpendData2[Category],$F32)</f>
        <v>0</v>
      </c>
      <c r="DZ32" s="148">
        <f>SUMIFS(SpendData2[Debit],SpendData2[Transaction Date],"&gt;"&amp;DY$27,SpendData2[Transaction Date],"&lt;="&amp;DZ$27,SpendData2[Category],$F32)</f>
        <v>0</v>
      </c>
      <c r="EA32" s="148">
        <f>SUMIFS(SpendData2[Debit],SpendData2[Transaction Date],"&gt;"&amp;DZ$27,SpendData2[Transaction Date],"&lt;="&amp;EA$27,SpendData2[Category],$F32)</f>
        <v>0</v>
      </c>
      <c r="EB32" s="148">
        <f>SUMIFS(SpendData2[Debit],SpendData2[Transaction Date],"&gt;"&amp;EA$27,SpendData2[Transaction Date],"&lt;="&amp;EB$27,SpendData2[Category],$F32)</f>
        <v>0</v>
      </c>
      <c r="EC32" s="148">
        <f>SUMIFS(SpendData2[Debit],SpendData2[Transaction Date],"&gt;"&amp;EB$27,SpendData2[Transaction Date],"&lt;="&amp;EC$27,SpendData2[Category],$F32)</f>
        <v>0</v>
      </c>
      <c r="ED32" s="148">
        <f>SUMIFS(SpendData2[Debit],SpendData2[Transaction Date],"&gt;"&amp;EC$27,SpendData2[Transaction Date],"&lt;="&amp;ED$27,SpendData2[Category],$F32)</f>
        <v>0</v>
      </c>
      <c r="EE32" s="148">
        <f>SUMIFS(SpendData2[Debit],SpendData2[Transaction Date],"&gt;"&amp;ED$27,SpendData2[Transaction Date],"&lt;="&amp;EE$27,SpendData2[Category],$F32)</f>
        <v>0</v>
      </c>
      <c r="EF32" s="148">
        <f>SUMIFS(SpendData2[Debit],SpendData2[Transaction Date],"&gt;"&amp;EE$27,SpendData2[Transaction Date],"&lt;="&amp;EF$27,SpendData2[Category],$F32)</f>
        <v>0</v>
      </c>
      <c r="EG32" s="148">
        <f>SUMIFS(SpendData2[Debit],SpendData2[Transaction Date],"&gt;"&amp;EF$27,SpendData2[Transaction Date],"&lt;="&amp;EG$27,SpendData2[Category],$F32)</f>
        <v>0</v>
      </c>
      <c r="EH32" s="148">
        <f>SUMIFS(SpendData2[Debit],SpendData2[Transaction Date],"&gt;"&amp;EG$27,SpendData2[Transaction Date],"&lt;="&amp;EH$27,SpendData2[Category],$F32)</f>
        <v>0</v>
      </c>
      <c r="EI32" s="148">
        <f>SUMIFS(SpendData2[Debit],SpendData2[Transaction Date],"&gt;"&amp;EH$27,SpendData2[Transaction Date],"&lt;="&amp;EI$27,SpendData2[Category],$F32)</f>
        <v>0</v>
      </c>
      <c r="EJ32" s="148">
        <f>SUMIFS(SpendData2[Debit],SpendData2[Transaction Date],"&gt;"&amp;EI$27,SpendData2[Transaction Date],"&lt;="&amp;EJ$27,SpendData2[Category],$F32)</f>
        <v>0</v>
      </c>
      <c r="EK32" s="148">
        <f>SUMIFS(SpendData2[Debit],SpendData2[Transaction Date],"&gt;"&amp;EJ$27,SpendData2[Transaction Date],"&lt;="&amp;EK$27,SpendData2[Category],$F32)</f>
        <v>0</v>
      </c>
      <c r="EL32" s="148">
        <f>SUMIFS(SpendData2[Debit],SpendData2[Transaction Date],"&gt;"&amp;EK$27,SpendData2[Transaction Date],"&lt;="&amp;EL$27,SpendData2[Category],$F32)</f>
        <v>0</v>
      </c>
      <c r="EM32" s="148">
        <f>SUMIFS(SpendData2[Debit],SpendData2[Transaction Date],"&gt;"&amp;EL$27,SpendData2[Transaction Date],"&lt;="&amp;EM$27,SpendData2[Category],$F32)</f>
        <v>0</v>
      </c>
      <c r="EN32" s="148">
        <f>SUMIFS(SpendData2[Debit],SpendData2[Transaction Date],"&gt;"&amp;EM$27,SpendData2[Transaction Date],"&lt;="&amp;EN$27,SpendData2[Category],$F32)</f>
        <v>0</v>
      </c>
      <c r="EO32" s="148">
        <f>SUMIFS(SpendData2[Debit],SpendData2[Transaction Date],"&gt;"&amp;EN$27,SpendData2[Transaction Date],"&lt;="&amp;EO$27,SpendData2[Category],$F32)</f>
        <v>0</v>
      </c>
      <c r="EP32" s="148">
        <f>SUMIFS(SpendData2[Debit],SpendData2[Transaction Date],"&gt;"&amp;EO$27,SpendData2[Transaction Date],"&lt;="&amp;EP$27,SpendData2[Category],$F32)</f>
        <v>0</v>
      </c>
      <c r="EQ32" s="148">
        <f>SUMIFS(SpendData2[Debit],SpendData2[Transaction Date],"&gt;"&amp;EP$27,SpendData2[Transaction Date],"&lt;="&amp;EQ$27,SpendData2[Category],$F32)</f>
        <v>0</v>
      </c>
      <c r="ER32" s="148">
        <f>SUMIFS(SpendData2[Debit],SpendData2[Transaction Date],"&gt;"&amp;EQ$27,SpendData2[Transaction Date],"&lt;="&amp;ER$27,SpendData2[Category],$F32)</f>
        <v>0</v>
      </c>
      <c r="ES32" s="148">
        <f>SUMIFS(SpendData2[Debit],SpendData2[Transaction Date],"&gt;"&amp;ER$27,SpendData2[Transaction Date],"&lt;="&amp;ES$27,SpendData2[Category],$F32)</f>
        <v>0</v>
      </c>
      <c r="ET32" s="148">
        <f>SUMIFS(SpendData2[Debit],SpendData2[Transaction Date],"&gt;"&amp;ES$27,SpendData2[Transaction Date],"&lt;="&amp;ET$27,SpendData2[Category],$F32)</f>
        <v>0</v>
      </c>
      <c r="EU32" s="148">
        <f>SUMIFS(SpendData2[Debit],SpendData2[Transaction Date],"&gt;"&amp;ET$27,SpendData2[Transaction Date],"&lt;="&amp;EU$27,SpendData2[Category],$F32)</f>
        <v>0</v>
      </c>
      <c r="EV32" s="148">
        <f>SUMIFS(SpendData2[Debit],SpendData2[Transaction Date],"&gt;"&amp;EU$27,SpendData2[Transaction Date],"&lt;="&amp;EV$27,SpendData2[Category],$F32)</f>
        <v>0</v>
      </c>
      <c r="EW32" s="148">
        <f>SUMIFS(SpendData2[Debit],SpendData2[Transaction Date],"&gt;"&amp;EV$27,SpendData2[Transaction Date],"&lt;="&amp;EW$27,SpendData2[Category],$F32)</f>
        <v>0</v>
      </c>
      <c r="EX32" s="148">
        <f>SUMIFS(SpendData2[Debit],SpendData2[Transaction Date],"&gt;"&amp;EW$27,SpendData2[Transaction Date],"&lt;="&amp;EX$27,SpendData2[Category],$F32)</f>
        <v>0</v>
      </c>
      <c r="EY32" s="148">
        <f>SUMIFS(SpendData2[Debit],SpendData2[Transaction Date],"&gt;"&amp;EX$27,SpendData2[Transaction Date],"&lt;="&amp;EY$27,SpendData2[Category],$F32)</f>
        <v>0</v>
      </c>
      <c r="EZ32" s="148">
        <f>SUMIFS(SpendData2[Debit],SpendData2[Transaction Date],"&gt;"&amp;EY$27,SpendData2[Transaction Date],"&lt;="&amp;EZ$27,SpendData2[Category],$F32)</f>
        <v>0</v>
      </c>
      <c r="FA32" s="148">
        <f>SUMIFS(SpendData2[Debit],SpendData2[Transaction Date],"&gt;"&amp;EZ$27,SpendData2[Transaction Date],"&lt;="&amp;FA$27,SpendData2[Category],$F32)</f>
        <v>0</v>
      </c>
      <c r="FB32" s="148">
        <f>SUMIFS(SpendData2[Debit],SpendData2[Transaction Date],"&gt;"&amp;FA$27,SpendData2[Transaction Date],"&lt;="&amp;FB$27,SpendData2[Category],$F32)</f>
        <v>0</v>
      </c>
      <c r="FC32" s="148">
        <f>SUMIFS(SpendData2[Debit],SpendData2[Transaction Date],"&gt;"&amp;FB$27,SpendData2[Transaction Date],"&lt;="&amp;FC$27,SpendData2[Category],$F32)</f>
        <v>0</v>
      </c>
      <c r="FD32" s="148">
        <f>SUMIFS(SpendData2[Debit],SpendData2[Transaction Date],"&gt;"&amp;FC$27,SpendData2[Transaction Date],"&lt;="&amp;FD$27,SpendData2[Category],$F32)</f>
        <v>0</v>
      </c>
      <c r="FE32" s="148">
        <f>SUMIFS(SpendData2[Debit],SpendData2[Transaction Date],"&gt;"&amp;FD$27,SpendData2[Transaction Date],"&lt;="&amp;FE$27,SpendData2[Category],$F32)</f>
        <v>0</v>
      </c>
      <c r="FF32" s="148">
        <f>SUMIFS(SpendData2[Debit],SpendData2[Transaction Date],"&gt;"&amp;FE$27,SpendData2[Transaction Date],"&lt;="&amp;FF$27,SpendData2[Category],$F32)</f>
        <v>0</v>
      </c>
      <c r="FG32" s="148">
        <f>SUMIFS(SpendData2[Debit],SpendData2[Transaction Date],"&gt;"&amp;FF$27,SpendData2[Transaction Date],"&lt;="&amp;FG$27,SpendData2[Category],$F32)</f>
        <v>0</v>
      </c>
      <c r="FH32" s="148">
        <f>SUMIFS(SpendData2[Debit],SpendData2[Transaction Date],"&gt;"&amp;FG$27,SpendData2[Transaction Date],"&lt;="&amp;FH$27,SpendData2[Category],$F32)</f>
        <v>0</v>
      </c>
      <c r="FI32" s="148">
        <f>SUMIFS(SpendData2[Debit],SpendData2[Transaction Date],"&gt;"&amp;FH$27,SpendData2[Transaction Date],"&lt;="&amp;FI$27,SpendData2[Category],$F32)</f>
        <v>0</v>
      </c>
      <c r="FJ32" s="148">
        <f>SUMIFS(SpendData2[Debit],SpendData2[Transaction Date],"&gt;"&amp;FI$27,SpendData2[Transaction Date],"&lt;="&amp;FJ$27,SpendData2[Category],$F32)</f>
        <v>0</v>
      </c>
      <c r="FK32" s="148">
        <f>SUMIFS(SpendData2[Debit],SpendData2[Transaction Date],"&gt;"&amp;FJ$27,SpendData2[Transaction Date],"&lt;="&amp;FK$27,SpendData2[Category],$F32)</f>
        <v>0</v>
      </c>
      <c r="FL32" s="148">
        <f>SUMIFS(SpendData2[Debit],SpendData2[Transaction Date],"&gt;"&amp;FK$27,SpendData2[Transaction Date],"&lt;="&amp;FL$27,SpendData2[Category],$F32)</f>
        <v>0</v>
      </c>
      <c r="FM32" s="148">
        <f>SUMIFS(SpendData2[Debit],SpendData2[Transaction Date],"&gt;"&amp;FL$27,SpendData2[Transaction Date],"&lt;="&amp;FM$27,SpendData2[Category],$F32)</f>
        <v>0</v>
      </c>
      <c r="FN32" s="148">
        <f>SUMIFS(SpendData2[Debit],SpendData2[Transaction Date],"&gt;"&amp;FM$27,SpendData2[Transaction Date],"&lt;="&amp;FN$27,SpendData2[Category],$F32)</f>
        <v>0</v>
      </c>
      <c r="FO32" s="148">
        <f>SUMIFS(SpendData2[Debit],SpendData2[Transaction Date],"&gt;"&amp;FN$27,SpendData2[Transaction Date],"&lt;="&amp;FO$27,SpendData2[Category],$F32)</f>
        <v>0</v>
      </c>
      <c r="FP32" s="148">
        <f>SUMIFS(SpendData2[Debit],SpendData2[Transaction Date],"&gt;"&amp;FO$27,SpendData2[Transaction Date],"&lt;="&amp;FP$27,SpendData2[Category],$F32)</f>
        <v>0</v>
      </c>
      <c r="FQ32" s="148">
        <f>SUMIFS(SpendData2[Debit],SpendData2[Transaction Date],"&gt;"&amp;FP$27,SpendData2[Transaction Date],"&lt;="&amp;FQ$27,SpendData2[Category],$F32)</f>
        <v>0</v>
      </c>
      <c r="FR32" s="148">
        <f>SUMIFS(SpendData2[Debit],SpendData2[Transaction Date],"&gt;"&amp;FQ$27,SpendData2[Transaction Date],"&lt;="&amp;FR$27,SpendData2[Category],$F32)</f>
        <v>0</v>
      </c>
      <c r="FS32" s="148">
        <f>SUMIFS(SpendData2[Debit],SpendData2[Transaction Date],"&gt;"&amp;FR$27,SpendData2[Transaction Date],"&lt;="&amp;FS$27,SpendData2[Category],$F32)</f>
        <v>0</v>
      </c>
      <c r="FT32" s="148">
        <f>SUMIFS(SpendData2[Debit],SpendData2[Transaction Date],"&gt;"&amp;FS$27,SpendData2[Transaction Date],"&lt;="&amp;FT$27,SpendData2[Category],$F32)</f>
        <v>0</v>
      </c>
      <c r="FU32" s="148">
        <f>SUMIFS(SpendData2[Debit],SpendData2[Transaction Date],"&gt;"&amp;FT$27,SpendData2[Transaction Date],"&lt;="&amp;FU$27,SpendData2[Category],$F32)</f>
        <v>0</v>
      </c>
      <c r="FV32" s="148">
        <f>SUMIFS(SpendData2[Debit],SpendData2[Transaction Date],"&gt;"&amp;FU$27,SpendData2[Transaction Date],"&lt;="&amp;FV$27,SpendData2[Category],$F32)</f>
        <v>0</v>
      </c>
      <c r="FW32" s="148">
        <f>SUMIFS(SpendData2[Debit],SpendData2[Transaction Date],"&gt;"&amp;FV$27,SpendData2[Transaction Date],"&lt;="&amp;FW$27,SpendData2[Category],$F32)</f>
        <v>0</v>
      </c>
      <c r="FX32" s="148">
        <f>SUMIFS(SpendData2[Debit],SpendData2[Transaction Date],"&gt;"&amp;FW$27,SpendData2[Transaction Date],"&lt;="&amp;FX$27,SpendData2[Category],$F32)</f>
        <v>0</v>
      </c>
      <c r="FY32" s="148">
        <f>SUMIFS(SpendData2[Debit],SpendData2[Transaction Date],"&gt;"&amp;FX$27,SpendData2[Transaction Date],"&lt;="&amp;FY$27,SpendData2[Category],$F32)</f>
        <v>0</v>
      </c>
      <c r="FZ32" s="148">
        <f>SUMIFS(SpendData2[Debit],SpendData2[Transaction Date],"&gt;"&amp;FY$27,SpendData2[Transaction Date],"&lt;="&amp;FZ$27,SpendData2[Category],$F32)</f>
        <v>0</v>
      </c>
      <c r="GA32" s="148">
        <f>SUMIFS(SpendData2[Debit],SpendData2[Transaction Date],"&gt;"&amp;FZ$27,SpendData2[Transaction Date],"&lt;="&amp;GA$27,SpendData2[Category],$F32)</f>
        <v>0</v>
      </c>
      <c r="GB32" s="148">
        <f>SUMIFS(SpendData2[Debit],SpendData2[Transaction Date],"&gt;"&amp;GA$27,SpendData2[Transaction Date],"&lt;="&amp;GB$27,SpendData2[Category],$F32)</f>
        <v>0</v>
      </c>
      <c r="GC32" s="148">
        <f>SUMIFS(SpendData2[Debit],SpendData2[Transaction Date],"&gt;"&amp;GB$27,SpendData2[Transaction Date],"&lt;="&amp;GC$27,SpendData2[Category],$F32)</f>
        <v>0</v>
      </c>
      <c r="GD32" s="148">
        <f>SUMIFS(SpendData2[Debit],SpendData2[Transaction Date],"&gt;"&amp;GC$27,SpendData2[Transaction Date],"&lt;="&amp;GD$27,SpendData2[Category],$F32)</f>
        <v>0</v>
      </c>
      <c r="GE32" s="148">
        <f>SUMIFS(SpendData2[Debit],SpendData2[Transaction Date],"&gt;"&amp;GD$27,SpendData2[Transaction Date],"&lt;="&amp;GE$27,SpendData2[Category],$F32)</f>
        <v>0</v>
      </c>
      <c r="GH32" s="35">
        <v>45138</v>
      </c>
      <c r="GI32" s="408">
        <v>0</v>
      </c>
      <c r="GJ32" s="408">
        <v>85</v>
      </c>
      <c r="GK32" s="408">
        <v>3772.3086750631574</v>
      </c>
    </row>
    <row r="33" spans="5:193" x14ac:dyDescent="0.3">
      <c r="E33" t="str">
        <f>IFERROR(VLOOKUP(A16,#REF!,25,FALSE),"")</f>
        <v/>
      </c>
      <c r="F33">
        <f t="shared" si="548"/>
        <v>0</v>
      </c>
      <c r="H33" s="148">
        <f>SUMIFS(SpendData2[Debit],SpendData2[Transaction Date],"&gt;"&amp;G$27,SpendData2[Transaction Date],"&lt;="&amp;H$27,SpendData2[Category],$F33)</f>
        <v>0</v>
      </c>
      <c r="I33" s="148">
        <f>SUMIFS(SpendData2[Debit],SpendData2[Transaction Date],"&gt;"&amp;H$27,SpendData2[Transaction Date],"&lt;="&amp;I$27,SpendData2[Category],$F33)</f>
        <v>0</v>
      </c>
      <c r="J33" s="148">
        <f>SUMIFS(SpendData2[Debit],SpendData2[Transaction Date],"&gt;"&amp;I$27,SpendData2[Transaction Date],"&lt;="&amp;J$27,SpendData2[Category],$F33)</f>
        <v>0</v>
      </c>
      <c r="K33" s="148">
        <f>SUMIFS(SpendData2[Debit],SpendData2[Transaction Date],"&gt;"&amp;J$27,SpendData2[Transaction Date],"&lt;="&amp;K$27,SpendData2[Category],$F33)</f>
        <v>0</v>
      </c>
      <c r="L33" s="148">
        <f>SUMIFS(SpendData2[Debit],SpendData2[Transaction Date],"&gt;"&amp;K$27,SpendData2[Transaction Date],"&lt;="&amp;L$27,SpendData2[Category],$F33)</f>
        <v>0</v>
      </c>
      <c r="M33" s="148">
        <f>SUMIFS(SpendData2[Debit],SpendData2[Transaction Date],"&gt;"&amp;L$27,SpendData2[Transaction Date],"&lt;="&amp;M$27,SpendData2[Category],$F33)</f>
        <v>0</v>
      </c>
      <c r="N33" s="148">
        <f>SUMIFS(SpendData2[Debit],SpendData2[Transaction Date],"&gt;"&amp;M$27,SpendData2[Transaction Date],"&lt;="&amp;N$27,SpendData2[Category],$F33)</f>
        <v>0</v>
      </c>
      <c r="O33" s="148">
        <f>SUMIFS(SpendData2[Debit],SpendData2[Transaction Date],"&gt;"&amp;N$27,SpendData2[Transaction Date],"&lt;="&amp;O$27,SpendData2[Category],$F33)</f>
        <v>0</v>
      </c>
      <c r="P33" s="148">
        <f>SUMIFS(SpendData2[Debit],SpendData2[Transaction Date],"&gt;"&amp;O$27,SpendData2[Transaction Date],"&lt;="&amp;P$27,SpendData2[Category],$F33)</f>
        <v>0</v>
      </c>
      <c r="Q33" s="148">
        <f>SUMIFS(SpendData2[Debit],SpendData2[Transaction Date],"&gt;"&amp;P$27,SpendData2[Transaction Date],"&lt;="&amp;Q$27,SpendData2[Category],$F33)</f>
        <v>0</v>
      </c>
      <c r="R33" s="148">
        <f>SUMIFS(SpendData2[Debit],SpendData2[Transaction Date],"&gt;"&amp;Q$27,SpendData2[Transaction Date],"&lt;="&amp;R$27,SpendData2[Category],$F33)</f>
        <v>0</v>
      </c>
      <c r="S33" s="148">
        <f>SUMIFS(SpendData2[Debit],SpendData2[Transaction Date],"&gt;"&amp;R$27,SpendData2[Transaction Date],"&lt;="&amp;S$27,SpendData2[Category],$F33)</f>
        <v>0</v>
      </c>
      <c r="T33" s="148">
        <f>SUMIFS(SpendData2[Debit],SpendData2[Transaction Date],"&gt;"&amp;S$27,SpendData2[Transaction Date],"&lt;="&amp;T$27,SpendData2[Category],$F33)</f>
        <v>0</v>
      </c>
      <c r="U33" s="148">
        <f>SUMIFS(SpendData2[Debit],SpendData2[Transaction Date],"&gt;"&amp;T$27,SpendData2[Transaction Date],"&lt;="&amp;U$27,SpendData2[Category],$F33)</f>
        <v>0</v>
      </c>
      <c r="V33" s="148">
        <f>SUMIFS(SpendData2[Debit],SpendData2[Transaction Date],"&gt;"&amp;U$27,SpendData2[Transaction Date],"&lt;="&amp;V$27,SpendData2[Category],$F33)</f>
        <v>0</v>
      </c>
      <c r="W33" s="148">
        <f>SUMIFS(SpendData2[Debit],SpendData2[Transaction Date],"&gt;"&amp;V$27,SpendData2[Transaction Date],"&lt;="&amp;W$27,SpendData2[Category],$F33)</f>
        <v>0</v>
      </c>
      <c r="X33" s="148">
        <f>SUMIFS(SpendData2[Debit],SpendData2[Transaction Date],"&gt;"&amp;W$27,SpendData2[Transaction Date],"&lt;="&amp;X$27,SpendData2[Category],$F33)</f>
        <v>0</v>
      </c>
      <c r="Y33" s="148">
        <f>SUMIFS(SpendData2[Debit],SpendData2[Transaction Date],"&gt;"&amp;X$27,SpendData2[Transaction Date],"&lt;="&amp;Y$27,SpendData2[Category],$F33)</f>
        <v>0</v>
      </c>
      <c r="Z33" s="148">
        <f>SUMIFS(SpendData2[Debit],SpendData2[Transaction Date],"&gt;"&amp;Y$27,SpendData2[Transaction Date],"&lt;="&amp;Z$27,SpendData2[Category],$F33)</f>
        <v>0</v>
      </c>
      <c r="AA33" s="148">
        <f>SUMIFS(SpendData2[Debit],SpendData2[Transaction Date],"&gt;"&amp;Z$27,SpendData2[Transaction Date],"&lt;="&amp;AA$27,SpendData2[Category],$F33)</f>
        <v>0</v>
      </c>
      <c r="AB33" s="148">
        <f>SUMIFS(SpendData2[Debit],SpendData2[Transaction Date],"&gt;"&amp;AA$27,SpendData2[Transaction Date],"&lt;="&amp;AB$27,SpendData2[Category],$F33)</f>
        <v>0</v>
      </c>
      <c r="AC33" s="148">
        <f>SUMIFS(SpendData2[Debit],SpendData2[Transaction Date],"&gt;"&amp;AB$27,SpendData2[Transaction Date],"&lt;="&amp;AC$27,SpendData2[Category],$F33)</f>
        <v>0</v>
      </c>
      <c r="AD33" s="148">
        <f>SUMIFS(SpendData2[Debit],SpendData2[Transaction Date],"&gt;"&amp;AC$27,SpendData2[Transaction Date],"&lt;="&amp;AD$27,SpendData2[Category],$F33)</f>
        <v>0</v>
      </c>
      <c r="AE33" s="148">
        <f>SUMIFS(SpendData2[Debit],SpendData2[Transaction Date],"&gt;"&amp;AD$27,SpendData2[Transaction Date],"&lt;="&amp;AE$27,SpendData2[Category],$F33)</f>
        <v>0</v>
      </c>
      <c r="AF33" s="148">
        <f>SUMIFS(SpendData2[Debit],SpendData2[Transaction Date],"&gt;"&amp;AE$27,SpendData2[Transaction Date],"&lt;="&amp;AF$27,SpendData2[Category],$F33)</f>
        <v>0</v>
      </c>
      <c r="AG33" s="148">
        <f>SUMIFS(SpendData2[Debit],SpendData2[Transaction Date],"&gt;"&amp;AF$27,SpendData2[Transaction Date],"&lt;="&amp;AG$27,SpendData2[Category],$F33)</f>
        <v>0</v>
      </c>
      <c r="AH33" s="148">
        <f>SUMIFS(SpendData2[Debit],SpendData2[Transaction Date],"&gt;"&amp;AG$27,SpendData2[Transaction Date],"&lt;="&amp;AH$27,SpendData2[Category],$F33)</f>
        <v>0</v>
      </c>
      <c r="AI33" s="148">
        <f>SUMIFS(SpendData2[Debit],SpendData2[Transaction Date],"&gt;"&amp;AH$27,SpendData2[Transaction Date],"&lt;="&amp;AI$27,SpendData2[Category],$F33)</f>
        <v>0</v>
      </c>
      <c r="AJ33" s="148">
        <f>SUMIFS(SpendData2[Debit],SpendData2[Transaction Date],"&gt;"&amp;AI$27,SpendData2[Transaction Date],"&lt;="&amp;AJ$27,SpendData2[Category],$F33)</f>
        <v>0</v>
      </c>
      <c r="AK33" s="148">
        <f>SUMIFS(SpendData2[Debit],SpendData2[Transaction Date],"&gt;"&amp;AJ$27,SpendData2[Transaction Date],"&lt;="&amp;AK$27,SpendData2[Category],$F33)</f>
        <v>0</v>
      </c>
      <c r="AL33" s="148">
        <f>SUMIFS(SpendData2[Debit],SpendData2[Transaction Date],"&gt;"&amp;AK$27,SpendData2[Transaction Date],"&lt;="&amp;AL$27,SpendData2[Category],$F33)</f>
        <v>0</v>
      </c>
      <c r="AM33" s="148">
        <f>SUMIFS(SpendData2[Debit],SpendData2[Transaction Date],"&gt;"&amp;AL$27,SpendData2[Transaction Date],"&lt;="&amp;AM$27,SpendData2[Category],$F33)</f>
        <v>0</v>
      </c>
      <c r="AN33" s="148">
        <f>SUMIFS(SpendData2[Debit],SpendData2[Transaction Date],"&gt;"&amp;AM$27,SpendData2[Transaction Date],"&lt;="&amp;AN$27,SpendData2[Category],$F33)</f>
        <v>0</v>
      </c>
      <c r="AO33" s="148">
        <f>SUMIFS(SpendData2[Debit],SpendData2[Transaction Date],"&gt;"&amp;AN$27,SpendData2[Transaction Date],"&lt;="&amp;AO$27,SpendData2[Category],$F33)</f>
        <v>0</v>
      </c>
      <c r="AP33" s="148">
        <f>SUMIFS(SpendData2[Debit],SpendData2[Transaction Date],"&gt;"&amp;AO$27,SpendData2[Transaction Date],"&lt;="&amp;AP$27,SpendData2[Category],$F33)</f>
        <v>0</v>
      </c>
      <c r="AQ33" s="148">
        <f>SUMIFS(SpendData2[Debit],SpendData2[Transaction Date],"&gt;"&amp;AP$27,SpendData2[Transaction Date],"&lt;="&amp;AQ$27,SpendData2[Category],$F33)</f>
        <v>0</v>
      </c>
      <c r="AR33" s="148">
        <f>SUMIFS(SpendData2[Debit],SpendData2[Transaction Date],"&gt;"&amp;AQ$27,SpendData2[Transaction Date],"&lt;="&amp;AR$27,SpendData2[Category],$F33)</f>
        <v>0</v>
      </c>
      <c r="AS33" s="148">
        <f>SUMIFS(SpendData2[Debit],SpendData2[Transaction Date],"&gt;"&amp;AR$27,SpendData2[Transaction Date],"&lt;="&amp;AS$27,SpendData2[Category],$F33)</f>
        <v>0</v>
      </c>
      <c r="AT33" s="148">
        <f>SUMIFS(SpendData2[Debit],SpendData2[Transaction Date],"&gt;"&amp;AS$27,SpendData2[Transaction Date],"&lt;="&amp;AT$27,SpendData2[Category],$F33)</f>
        <v>0</v>
      </c>
      <c r="AU33" s="148">
        <f>SUMIFS(SpendData2[Debit],SpendData2[Transaction Date],"&gt;"&amp;AT$27,SpendData2[Transaction Date],"&lt;="&amp;AU$27,SpendData2[Category],$F33)</f>
        <v>0</v>
      </c>
      <c r="AV33" s="148">
        <f>SUMIFS(SpendData2[Debit],SpendData2[Transaction Date],"&gt;"&amp;AU$27,SpendData2[Transaction Date],"&lt;="&amp;AV$27,SpendData2[Category],$F33)</f>
        <v>0</v>
      </c>
      <c r="AW33" s="148">
        <f>SUMIFS(SpendData2[Debit],SpendData2[Transaction Date],"&gt;"&amp;AV$27,SpendData2[Transaction Date],"&lt;="&amp;AW$27,SpendData2[Category],$F33)</f>
        <v>0</v>
      </c>
      <c r="AX33" s="148">
        <f>SUMIFS(SpendData2[Debit],SpendData2[Transaction Date],"&gt;"&amp;AW$27,SpendData2[Transaction Date],"&lt;="&amp;AX$27,SpendData2[Category],$F33)</f>
        <v>0</v>
      </c>
      <c r="AY33" s="148">
        <f>SUMIFS(SpendData2[Debit],SpendData2[Transaction Date],"&gt;"&amp;AX$27,SpendData2[Transaction Date],"&lt;="&amp;AY$27,SpendData2[Category],$F33)</f>
        <v>0</v>
      </c>
      <c r="AZ33" s="148">
        <f>SUMIFS(SpendData2[Debit],SpendData2[Transaction Date],"&gt;"&amp;AY$27,SpendData2[Transaction Date],"&lt;="&amp;AZ$27,SpendData2[Category],$F33)</f>
        <v>0</v>
      </c>
      <c r="BA33" s="148">
        <f>SUMIFS(SpendData2[Debit],SpendData2[Transaction Date],"&gt;"&amp;AZ$27,SpendData2[Transaction Date],"&lt;="&amp;BA$27,SpendData2[Category],$F33)</f>
        <v>0</v>
      </c>
      <c r="BB33" s="148">
        <f>SUMIFS(SpendData2[Debit],SpendData2[Transaction Date],"&gt;"&amp;BA$27,SpendData2[Transaction Date],"&lt;="&amp;BB$27,SpendData2[Category],$F33)</f>
        <v>0</v>
      </c>
      <c r="BC33" s="148">
        <f>SUMIFS(SpendData2[Debit],SpendData2[Transaction Date],"&gt;"&amp;BB$27,SpendData2[Transaction Date],"&lt;="&amp;BC$27,SpendData2[Category],$F33)</f>
        <v>0</v>
      </c>
      <c r="BD33" s="148">
        <f>SUMIFS(SpendData2[Debit],SpendData2[Transaction Date],"&gt;"&amp;BC$27,SpendData2[Transaction Date],"&lt;="&amp;BD$27,SpendData2[Category],$F33)</f>
        <v>0</v>
      </c>
      <c r="BE33" s="148">
        <f>SUMIFS(SpendData2[Debit],SpendData2[Transaction Date],"&gt;"&amp;BD$27,SpendData2[Transaction Date],"&lt;="&amp;BE$27,SpendData2[Category],$F33)</f>
        <v>0</v>
      </c>
      <c r="BF33" s="148">
        <f>SUMIFS(SpendData2[Debit],SpendData2[Transaction Date],"&gt;"&amp;BE$27,SpendData2[Transaction Date],"&lt;="&amp;BF$27,SpendData2[Category],$F33)</f>
        <v>0</v>
      </c>
      <c r="BG33" s="148">
        <f>SUMIFS(SpendData2[Debit],SpendData2[Transaction Date],"&gt;"&amp;BF$27,SpendData2[Transaction Date],"&lt;="&amp;BG$27,SpendData2[Category],$F33)</f>
        <v>0</v>
      </c>
      <c r="BH33" s="148">
        <f>SUMIFS(SpendData2[Debit],SpendData2[Transaction Date],"&gt;"&amp;BG$27,SpendData2[Transaction Date],"&lt;="&amp;BH$27,SpendData2[Category],$F33)</f>
        <v>0</v>
      </c>
      <c r="BI33" s="148">
        <f>SUMIFS(SpendData2[Debit],SpendData2[Transaction Date],"&gt;"&amp;BH$27,SpendData2[Transaction Date],"&lt;="&amp;BI$27,SpendData2[Category],$F33)</f>
        <v>0</v>
      </c>
      <c r="BJ33" s="148">
        <f>SUMIFS(SpendData2[Debit],SpendData2[Transaction Date],"&gt;"&amp;BI$27,SpendData2[Transaction Date],"&lt;="&amp;BJ$27,SpendData2[Category],$F33)</f>
        <v>0</v>
      </c>
      <c r="BK33" s="148">
        <f>SUMIFS(SpendData2[Debit],SpendData2[Transaction Date],"&gt;"&amp;BJ$27,SpendData2[Transaction Date],"&lt;="&amp;BK$27,SpendData2[Category],$F33)</f>
        <v>0</v>
      </c>
      <c r="BL33" s="148">
        <f>SUMIFS(SpendData2[Debit],SpendData2[Transaction Date],"&gt;"&amp;BK$27,SpendData2[Transaction Date],"&lt;="&amp;BL$27,SpendData2[Category],$F33)</f>
        <v>0</v>
      </c>
      <c r="BM33" s="148">
        <f>SUMIFS(SpendData2[Debit],SpendData2[Transaction Date],"&gt;"&amp;BL$27,SpendData2[Transaction Date],"&lt;="&amp;BM$27,SpendData2[Category],$F33)</f>
        <v>0</v>
      </c>
      <c r="BN33" s="148">
        <f>SUMIFS(SpendData2[Debit],SpendData2[Transaction Date],"&gt;"&amp;BM$27,SpendData2[Transaction Date],"&lt;="&amp;BN$27,SpendData2[Category],$F33)</f>
        <v>0</v>
      </c>
      <c r="BO33" s="148">
        <f>SUMIFS(SpendData2[Debit],SpendData2[Transaction Date],"&gt;"&amp;BN$27,SpendData2[Transaction Date],"&lt;="&amp;BO$27,SpendData2[Category],$F33)</f>
        <v>0</v>
      </c>
      <c r="BP33" s="148">
        <f>SUMIFS(SpendData2[Debit],SpendData2[Transaction Date],"&gt;"&amp;BO$27,SpendData2[Transaction Date],"&lt;="&amp;BP$27,SpendData2[Category],$F33)</f>
        <v>0</v>
      </c>
      <c r="BQ33" s="148">
        <f>SUMIFS(SpendData2[Debit],SpendData2[Transaction Date],"&gt;"&amp;BP$27,SpendData2[Transaction Date],"&lt;="&amp;BQ$27,SpendData2[Category],$F33)</f>
        <v>0</v>
      </c>
      <c r="BR33" s="148">
        <f>SUMIFS(SpendData2[Debit],SpendData2[Transaction Date],"&gt;"&amp;BQ$27,SpendData2[Transaction Date],"&lt;="&amp;BR$27,SpendData2[Category],$F33)</f>
        <v>0</v>
      </c>
      <c r="BS33" s="148">
        <f>SUMIFS(SpendData2[Debit],SpendData2[Transaction Date],"&gt;"&amp;BR$27,SpendData2[Transaction Date],"&lt;="&amp;BS$27,SpendData2[Category],$F33)</f>
        <v>0</v>
      </c>
      <c r="BT33" s="148">
        <f>SUMIFS(SpendData2[Debit],SpendData2[Transaction Date],"&gt;"&amp;BS$27,SpendData2[Transaction Date],"&lt;="&amp;BT$27,SpendData2[Category],$F33)</f>
        <v>0</v>
      </c>
      <c r="BU33" s="148">
        <f>SUMIFS(SpendData2[Debit],SpendData2[Transaction Date],"&gt;"&amp;BT$27,SpendData2[Transaction Date],"&lt;="&amp;BU$27,SpendData2[Category],$F33)</f>
        <v>0</v>
      </c>
      <c r="BV33" s="148">
        <f>SUMIFS(SpendData2[Debit],SpendData2[Transaction Date],"&gt;"&amp;BU$27,SpendData2[Transaction Date],"&lt;="&amp;BV$27,SpendData2[Category],$F33)</f>
        <v>0</v>
      </c>
      <c r="BW33" s="148">
        <f>SUMIFS(SpendData2[Debit],SpendData2[Transaction Date],"&gt;"&amp;BV$27,SpendData2[Transaction Date],"&lt;="&amp;BW$27,SpendData2[Category],$F33)</f>
        <v>0</v>
      </c>
      <c r="BX33" s="148">
        <f>SUMIFS(SpendData2[Debit],SpendData2[Transaction Date],"&gt;"&amp;BW$27,SpendData2[Transaction Date],"&lt;="&amp;BX$27,SpendData2[Category],$F33)</f>
        <v>0</v>
      </c>
      <c r="BY33" s="148">
        <f>SUMIFS(SpendData2[Debit],SpendData2[Transaction Date],"&gt;"&amp;BX$27,SpendData2[Transaction Date],"&lt;="&amp;BY$27,SpendData2[Category],$F33)</f>
        <v>0</v>
      </c>
      <c r="BZ33" s="148">
        <f>SUMIFS(SpendData2[Debit],SpendData2[Transaction Date],"&gt;"&amp;BY$27,SpendData2[Transaction Date],"&lt;="&amp;BZ$27,SpendData2[Category],$F33)</f>
        <v>0</v>
      </c>
      <c r="CA33" s="148">
        <f>SUMIFS(SpendData2[Debit],SpendData2[Transaction Date],"&gt;"&amp;BZ$27,SpendData2[Transaction Date],"&lt;="&amp;CA$27,SpendData2[Category],$F33)</f>
        <v>0</v>
      </c>
      <c r="CB33" s="148">
        <f>SUMIFS(SpendData2[Debit],SpendData2[Transaction Date],"&gt;"&amp;CA$27,SpendData2[Transaction Date],"&lt;="&amp;CB$27,SpendData2[Category],$F33)</f>
        <v>0</v>
      </c>
      <c r="CC33" s="148">
        <f>SUMIFS(SpendData2[Debit],SpendData2[Transaction Date],"&gt;"&amp;CB$27,SpendData2[Transaction Date],"&lt;="&amp;CC$27,SpendData2[Category],$F33)</f>
        <v>0</v>
      </c>
      <c r="CD33" s="148">
        <f>SUMIFS(SpendData2[Debit],SpendData2[Transaction Date],"&gt;"&amp;CC$27,SpendData2[Transaction Date],"&lt;="&amp;CD$27,SpendData2[Category],$F33)</f>
        <v>0</v>
      </c>
      <c r="CE33" s="148">
        <f>SUMIFS(SpendData2[Debit],SpendData2[Transaction Date],"&gt;"&amp;CD$27,SpendData2[Transaction Date],"&lt;="&amp;CE$27,SpendData2[Category],$F33)</f>
        <v>0</v>
      </c>
      <c r="CF33" s="148">
        <f>SUMIFS(SpendData2[Debit],SpendData2[Transaction Date],"&gt;"&amp;CE$27,SpendData2[Transaction Date],"&lt;="&amp;CF$27,SpendData2[Category],$F33)</f>
        <v>0</v>
      </c>
      <c r="CG33" s="148">
        <f>SUMIFS(SpendData2[Debit],SpendData2[Transaction Date],"&gt;"&amp;CF$27,SpendData2[Transaction Date],"&lt;="&amp;CG$27,SpendData2[Category],$F33)</f>
        <v>0</v>
      </c>
      <c r="CH33" s="148">
        <f>SUMIFS(SpendData2[Debit],SpendData2[Transaction Date],"&gt;"&amp;CG$27,SpendData2[Transaction Date],"&lt;="&amp;CH$27,SpendData2[Category],$F33)</f>
        <v>0</v>
      </c>
      <c r="CI33" s="148">
        <f>SUMIFS(SpendData2[Debit],SpendData2[Transaction Date],"&gt;"&amp;CH$27,SpendData2[Transaction Date],"&lt;="&amp;CI$27,SpendData2[Category],$F33)</f>
        <v>0</v>
      </c>
      <c r="CJ33" s="148">
        <f>SUMIFS(SpendData2[Debit],SpendData2[Transaction Date],"&gt;"&amp;CI$27,SpendData2[Transaction Date],"&lt;="&amp;CJ$27,SpendData2[Category],$F33)</f>
        <v>0</v>
      </c>
      <c r="CK33" s="148">
        <f>SUMIFS(SpendData2[Debit],SpendData2[Transaction Date],"&gt;"&amp;CJ$27,SpendData2[Transaction Date],"&lt;="&amp;CK$27,SpendData2[Category],$F33)</f>
        <v>0</v>
      </c>
      <c r="CL33" s="148">
        <f>SUMIFS(SpendData2[Debit],SpendData2[Transaction Date],"&gt;"&amp;CK$27,SpendData2[Transaction Date],"&lt;="&amp;CL$27,SpendData2[Category],$F33)</f>
        <v>0</v>
      </c>
      <c r="CM33" s="148">
        <f>SUMIFS(SpendData2[Debit],SpendData2[Transaction Date],"&gt;"&amp;CL$27,SpendData2[Transaction Date],"&lt;="&amp;CM$27,SpendData2[Category],$F33)</f>
        <v>0</v>
      </c>
      <c r="CN33" s="148">
        <f>SUMIFS(SpendData2[Debit],SpendData2[Transaction Date],"&gt;"&amp;CM$27,SpendData2[Transaction Date],"&lt;="&amp;CN$27,SpendData2[Category],$F33)</f>
        <v>0</v>
      </c>
      <c r="CO33" s="148">
        <f>SUMIFS(SpendData2[Debit],SpendData2[Transaction Date],"&gt;"&amp;CN$27,SpendData2[Transaction Date],"&lt;="&amp;CO$27,SpendData2[Category],$F33)</f>
        <v>0</v>
      </c>
      <c r="CP33" s="148">
        <f>SUMIFS(SpendData2[Debit],SpendData2[Transaction Date],"&gt;"&amp;CO$27,SpendData2[Transaction Date],"&lt;="&amp;CP$27,SpendData2[Category],$F33)</f>
        <v>0</v>
      </c>
      <c r="CQ33" s="148">
        <f>SUMIFS(SpendData2[Debit],SpendData2[Transaction Date],"&gt;"&amp;CP$27,SpendData2[Transaction Date],"&lt;="&amp;CQ$27,SpendData2[Category],$F33)</f>
        <v>0</v>
      </c>
      <c r="CR33" s="148">
        <f>SUMIFS(SpendData2[Debit],SpendData2[Transaction Date],"&gt;"&amp;CQ$27,SpendData2[Transaction Date],"&lt;="&amp;CR$27,SpendData2[Category],$F33)</f>
        <v>0</v>
      </c>
      <c r="CS33" s="148">
        <f>SUMIFS(SpendData2[Debit],SpendData2[Transaction Date],"&gt;"&amp;CR$27,SpendData2[Transaction Date],"&lt;="&amp;CS$27,SpendData2[Category],$F33)</f>
        <v>0</v>
      </c>
      <c r="CT33" s="148">
        <f>SUMIFS(SpendData2[Debit],SpendData2[Transaction Date],"&gt;"&amp;CS$27,SpendData2[Transaction Date],"&lt;="&amp;CT$27,SpendData2[Category],$F33)</f>
        <v>0</v>
      </c>
      <c r="CU33" s="148">
        <f>SUMIFS(SpendData2[Debit],SpendData2[Transaction Date],"&gt;"&amp;CT$27,SpendData2[Transaction Date],"&lt;="&amp;CU$27,SpendData2[Category],$F33)</f>
        <v>0</v>
      </c>
      <c r="CV33" s="148">
        <f>SUMIFS(SpendData2[Debit],SpendData2[Transaction Date],"&gt;"&amp;CU$27,SpendData2[Transaction Date],"&lt;="&amp;CV$27,SpendData2[Category],$F33)</f>
        <v>0</v>
      </c>
      <c r="CW33" s="148">
        <f>SUMIFS(SpendData2[Debit],SpendData2[Transaction Date],"&gt;"&amp;CV$27,SpendData2[Transaction Date],"&lt;="&amp;CW$27,SpendData2[Category],$F33)</f>
        <v>0</v>
      </c>
      <c r="CX33" s="148">
        <f>SUMIFS(SpendData2[Debit],SpendData2[Transaction Date],"&gt;"&amp;CW$27,SpendData2[Transaction Date],"&lt;="&amp;CX$27,SpendData2[Category],$F33)</f>
        <v>0</v>
      </c>
      <c r="CY33" s="148">
        <f>SUMIFS(SpendData2[Debit],SpendData2[Transaction Date],"&gt;"&amp;CX$27,SpendData2[Transaction Date],"&lt;="&amp;CY$27,SpendData2[Category],$F33)</f>
        <v>0</v>
      </c>
      <c r="CZ33" s="148">
        <f>SUMIFS(SpendData2[Debit],SpendData2[Transaction Date],"&gt;"&amp;CY$27,SpendData2[Transaction Date],"&lt;="&amp;CZ$27,SpendData2[Category],$F33)</f>
        <v>0</v>
      </c>
      <c r="DA33" s="148">
        <f>SUMIFS(SpendData2[Debit],SpendData2[Transaction Date],"&gt;"&amp;CZ$27,SpendData2[Transaction Date],"&lt;="&amp;DA$27,SpendData2[Category],$F33)</f>
        <v>0</v>
      </c>
      <c r="DB33" s="148">
        <f>SUMIFS(SpendData2[Debit],SpendData2[Transaction Date],"&gt;"&amp;DA$27,SpendData2[Transaction Date],"&lt;="&amp;DB$27,SpendData2[Category],$F33)</f>
        <v>0</v>
      </c>
      <c r="DC33" s="148">
        <f>SUMIFS(SpendData2[Debit],SpendData2[Transaction Date],"&gt;"&amp;DB$27,SpendData2[Transaction Date],"&lt;="&amp;DC$27,SpendData2[Category],$F33)</f>
        <v>0</v>
      </c>
      <c r="DD33" s="148">
        <f>SUMIFS(SpendData2[Debit],SpendData2[Transaction Date],"&gt;"&amp;DC$27,SpendData2[Transaction Date],"&lt;="&amp;DD$27,SpendData2[Category],$F33)</f>
        <v>0</v>
      </c>
      <c r="DE33" s="148">
        <f>SUMIFS(SpendData2[Debit],SpendData2[Transaction Date],"&gt;"&amp;DD$27,SpendData2[Transaction Date],"&lt;="&amp;DE$27,SpendData2[Category],$F33)</f>
        <v>0</v>
      </c>
      <c r="DF33" s="148">
        <f>SUMIFS(SpendData2[Debit],SpendData2[Transaction Date],"&gt;"&amp;DE$27,SpendData2[Transaction Date],"&lt;="&amp;DF$27,SpendData2[Category],$F33)</f>
        <v>0</v>
      </c>
      <c r="DG33" s="148">
        <f>SUMIFS(SpendData2[Debit],SpendData2[Transaction Date],"&gt;"&amp;DF$27,SpendData2[Transaction Date],"&lt;="&amp;DG$27,SpendData2[Category],$F33)</f>
        <v>0</v>
      </c>
      <c r="DH33" s="148">
        <f>SUMIFS(SpendData2[Debit],SpendData2[Transaction Date],"&gt;"&amp;DG$27,SpendData2[Transaction Date],"&lt;="&amp;DH$27,SpendData2[Category],$F33)</f>
        <v>0</v>
      </c>
      <c r="DI33" s="148">
        <f>SUMIFS(SpendData2[Debit],SpendData2[Transaction Date],"&gt;"&amp;DH$27,SpendData2[Transaction Date],"&lt;="&amp;DI$27,SpendData2[Category],$F33)</f>
        <v>0</v>
      </c>
      <c r="DJ33" s="148">
        <f>SUMIFS(SpendData2[Debit],SpendData2[Transaction Date],"&gt;"&amp;DI$27,SpendData2[Transaction Date],"&lt;="&amp;DJ$27,SpendData2[Category],$F33)</f>
        <v>0</v>
      </c>
      <c r="DK33" s="148">
        <f>SUMIFS(SpendData2[Debit],SpendData2[Transaction Date],"&gt;"&amp;DJ$27,SpendData2[Transaction Date],"&lt;="&amp;DK$27,SpendData2[Category],$F33)</f>
        <v>0</v>
      </c>
      <c r="DL33" s="148">
        <f>SUMIFS(SpendData2[Debit],SpendData2[Transaction Date],"&gt;"&amp;DK$27,SpendData2[Transaction Date],"&lt;="&amp;DL$27,SpendData2[Category],$F33)</f>
        <v>0</v>
      </c>
      <c r="DM33" s="148">
        <f>SUMIFS(SpendData2[Debit],SpendData2[Transaction Date],"&gt;"&amp;DL$27,SpendData2[Transaction Date],"&lt;="&amp;DM$27,SpendData2[Category],$F33)</f>
        <v>0</v>
      </c>
      <c r="DN33" s="148">
        <f>SUMIFS(SpendData2[Debit],SpendData2[Transaction Date],"&gt;"&amp;DM$27,SpendData2[Transaction Date],"&lt;="&amp;DN$27,SpendData2[Category],$F33)</f>
        <v>0</v>
      </c>
      <c r="DO33" s="148">
        <f>SUMIFS(SpendData2[Debit],SpendData2[Transaction Date],"&gt;"&amp;DN$27,SpendData2[Transaction Date],"&lt;="&amp;DO$27,SpendData2[Category],$F33)</f>
        <v>0</v>
      </c>
      <c r="DP33" s="148">
        <f>SUMIFS(SpendData2[Debit],SpendData2[Transaction Date],"&gt;"&amp;DO$27,SpendData2[Transaction Date],"&lt;="&amp;DP$27,SpendData2[Category],$F33)</f>
        <v>0</v>
      </c>
      <c r="DQ33" s="148">
        <f>SUMIFS(SpendData2[Debit],SpendData2[Transaction Date],"&gt;"&amp;DP$27,SpendData2[Transaction Date],"&lt;="&amp;DQ$27,SpendData2[Category],$F33)</f>
        <v>0</v>
      </c>
      <c r="DR33" s="148">
        <f>SUMIFS(SpendData2[Debit],SpendData2[Transaction Date],"&gt;"&amp;DQ$27,SpendData2[Transaction Date],"&lt;="&amp;DR$27,SpendData2[Category],$F33)</f>
        <v>0</v>
      </c>
      <c r="DS33" s="148">
        <f>SUMIFS(SpendData2[Debit],SpendData2[Transaction Date],"&gt;"&amp;DR$27,SpendData2[Transaction Date],"&lt;="&amp;DS$27,SpendData2[Category],$F33)</f>
        <v>0</v>
      </c>
      <c r="DT33" s="148">
        <f>SUMIFS(SpendData2[Debit],SpendData2[Transaction Date],"&gt;"&amp;DS$27,SpendData2[Transaction Date],"&lt;="&amp;DT$27,SpendData2[Category],$F33)</f>
        <v>0</v>
      </c>
      <c r="DU33" s="148">
        <f>SUMIFS(SpendData2[Debit],SpendData2[Transaction Date],"&gt;"&amp;DT$27,SpendData2[Transaction Date],"&lt;="&amp;DU$27,SpendData2[Category],$F33)</f>
        <v>0</v>
      </c>
      <c r="DV33" s="148">
        <f>SUMIFS(SpendData2[Debit],SpendData2[Transaction Date],"&gt;"&amp;DU$27,SpendData2[Transaction Date],"&lt;="&amp;DV$27,SpendData2[Category],$F33)</f>
        <v>0</v>
      </c>
      <c r="DW33" s="148">
        <f>SUMIFS(SpendData2[Debit],SpendData2[Transaction Date],"&gt;"&amp;DV$27,SpendData2[Transaction Date],"&lt;="&amp;DW$27,SpendData2[Category],$F33)</f>
        <v>0</v>
      </c>
      <c r="DX33" s="148">
        <f>SUMIFS(SpendData2[Debit],SpendData2[Transaction Date],"&gt;"&amp;DW$27,SpendData2[Transaction Date],"&lt;="&amp;DX$27,SpendData2[Category],$F33)</f>
        <v>0</v>
      </c>
      <c r="DY33" s="148">
        <f>SUMIFS(SpendData2[Debit],SpendData2[Transaction Date],"&gt;"&amp;DX$27,SpendData2[Transaction Date],"&lt;="&amp;DY$27,SpendData2[Category],$F33)</f>
        <v>0</v>
      </c>
      <c r="DZ33" s="148">
        <f>SUMIFS(SpendData2[Debit],SpendData2[Transaction Date],"&gt;"&amp;DY$27,SpendData2[Transaction Date],"&lt;="&amp;DZ$27,SpendData2[Category],$F33)</f>
        <v>0</v>
      </c>
      <c r="EA33" s="148">
        <f>SUMIFS(SpendData2[Debit],SpendData2[Transaction Date],"&gt;"&amp;DZ$27,SpendData2[Transaction Date],"&lt;="&amp;EA$27,SpendData2[Category],$F33)</f>
        <v>0</v>
      </c>
      <c r="EB33" s="148">
        <f>SUMIFS(SpendData2[Debit],SpendData2[Transaction Date],"&gt;"&amp;EA$27,SpendData2[Transaction Date],"&lt;="&amp;EB$27,SpendData2[Category],$F33)</f>
        <v>0</v>
      </c>
      <c r="EC33" s="148">
        <f>SUMIFS(SpendData2[Debit],SpendData2[Transaction Date],"&gt;"&amp;EB$27,SpendData2[Transaction Date],"&lt;="&amp;EC$27,SpendData2[Category],$F33)</f>
        <v>0</v>
      </c>
      <c r="ED33" s="148">
        <f>SUMIFS(SpendData2[Debit],SpendData2[Transaction Date],"&gt;"&amp;EC$27,SpendData2[Transaction Date],"&lt;="&amp;ED$27,SpendData2[Category],$F33)</f>
        <v>0</v>
      </c>
      <c r="EE33" s="148">
        <f>SUMIFS(SpendData2[Debit],SpendData2[Transaction Date],"&gt;"&amp;ED$27,SpendData2[Transaction Date],"&lt;="&amp;EE$27,SpendData2[Category],$F33)</f>
        <v>0</v>
      </c>
      <c r="EF33" s="148">
        <f>SUMIFS(SpendData2[Debit],SpendData2[Transaction Date],"&gt;"&amp;EE$27,SpendData2[Transaction Date],"&lt;="&amp;EF$27,SpendData2[Category],$F33)</f>
        <v>0</v>
      </c>
      <c r="EG33" s="148">
        <f>SUMIFS(SpendData2[Debit],SpendData2[Transaction Date],"&gt;"&amp;EF$27,SpendData2[Transaction Date],"&lt;="&amp;EG$27,SpendData2[Category],$F33)</f>
        <v>0</v>
      </c>
      <c r="EH33" s="148">
        <f>SUMIFS(SpendData2[Debit],SpendData2[Transaction Date],"&gt;"&amp;EG$27,SpendData2[Transaction Date],"&lt;="&amp;EH$27,SpendData2[Category],$F33)</f>
        <v>0</v>
      </c>
      <c r="EI33" s="148">
        <f>SUMIFS(SpendData2[Debit],SpendData2[Transaction Date],"&gt;"&amp;EH$27,SpendData2[Transaction Date],"&lt;="&amp;EI$27,SpendData2[Category],$F33)</f>
        <v>0</v>
      </c>
      <c r="EJ33" s="148">
        <f>SUMIFS(SpendData2[Debit],SpendData2[Transaction Date],"&gt;"&amp;EI$27,SpendData2[Transaction Date],"&lt;="&amp;EJ$27,SpendData2[Category],$F33)</f>
        <v>0</v>
      </c>
      <c r="EK33" s="148">
        <f>SUMIFS(SpendData2[Debit],SpendData2[Transaction Date],"&gt;"&amp;EJ$27,SpendData2[Transaction Date],"&lt;="&amp;EK$27,SpendData2[Category],$F33)</f>
        <v>0</v>
      </c>
      <c r="EL33" s="148">
        <f>SUMIFS(SpendData2[Debit],SpendData2[Transaction Date],"&gt;"&amp;EK$27,SpendData2[Transaction Date],"&lt;="&amp;EL$27,SpendData2[Category],$F33)</f>
        <v>0</v>
      </c>
      <c r="EM33" s="148">
        <f>SUMIFS(SpendData2[Debit],SpendData2[Transaction Date],"&gt;"&amp;EL$27,SpendData2[Transaction Date],"&lt;="&amp;EM$27,SpendData2[Category],$F33)</f>
        <v>0</v>
      </c>
      <c r="EN33" s="148">
        <f>SUMIFS(SpendData2[Debit],SpendData2[Transaction Date],"&gt;"&amp;EM$27,SpendData2[Transaction Date],"&lt;="&amp;EN$27,SpendData2[Category],$F33)</f>
        <v>0</v>
      </c>
      <c r="EO33" s="148">
        <f>SUMIFS(SpendData2[Debit],SpendData2[Transaction Date],"&gt;"&amp;EN$27,SpendData2[Transaction Date],"&lt;="&amp;EO$27,SpendData2[Category],$F33)</f>
        <v>0</v>
      </c>
      <c r="EP33" s="148">
        <f>SUMIFS(SpendData2[Debit],SpendData2[Transaction Date],"&gt;"&amp;EO$27,SpendData2[Transaction Date],"&lt;="&amp;EP$27,SpendData2[Category],$F33)</f>
        <v>0</v>
      </c>
      <c r="EQ33" s="148">
        <f>SUMIFS(SpendData2[Debit],SpendData2[Transaction Date],"&gt;"&amp;EP$27,SpendData2[Transaction Date],"&lt;="&amp;EQ$27,SpendData2[Category],$F33)</f>
        <v>0</v>
      </c>
      <c r="ER33" s="148">
        <f>SUMIFS(SpendData2[Debit],SpendData2[Transaction Date],"&gt;"&amp;EQ$27,SpendData2[Transaction Date],"&lt;="&amp;ER$27,SpendData2[Category],$F33)</f>
        <v>0</v>
      </c>
      <c r="ES33" s="148">
        <f>SUMIFS(SpendData2[Debit],SpendData2[Transaction Date],"&gt;"&amp;ER$27,SpendData2[Transaction Date],"&lt;="&amp;ES$27,SpendData2[Category],$F33)</f>
        <v>0</v>
      </c>
      <c r="ET33" s="148">
        <f>SUMIFS(SpendData2[Debit],SpendData2[Transaction Date],"&gt;"&amp;ES$27,SpendData2[Transaction Date],"&lt;="&amp;ET$27,SpendData2[Category],$F33)</f>
        <v>0</v>
      </c>
      <c r="EU33" s="148">
        <f>SUMIFS(SpendData2[Debit],SpendData2[Transaction Date],"&gt;"&amp;ET$27,SpendData2[Transaction Date],"&lt;="&amp;EU$27,SpendData2[Category],$F33)</f>
        <v>0</v>
      </c>
      <c r="EV33" s="148">
        <f>SUMIFS(SpendData2[Debit],SpendData2[Transaction Date],"&gt;"&amp;EU$27,SpendData2[Transaction Date],"&lt;="&amp;EV$27,SpendData2[Category],$F33)</f>
        <v>0</v>
      </c>
      <c r="EW33" s="148">
        <f>SUMIFS(SpendData2[Debit],SpendData2[Transaction Date],"&gt;"&amp;EV$27,SpendData2[Transaction Date],"&lt;="&amp;EW$27,SpendData2[Category],$F33)</f>
        <v>0</v>
      </c>
      <c r="EX33" s="148">
        <f>SUMIFS(SpendData2[Debit],SpendData2[Transaction Date],"&gt;"&amp;EW$27,SpendData2[Transaction Date],"&lt;="&amp;EX$27,SpendData2[Category],$F33)</f>
        <v>0</v>
      </c>
      <c r="EY33" s="148">
        <f>SUMIFS(SpendData2[Debit],SpendData2[Transaction Date],"&gt;"&amp;EX$27,SpendData2[Transaction Date],"&lt;="&amp;EY$27,SpendData2[Category],$F33)</f>
        <v>0</v>
      </c>
      <c r="EZ33" s="148">
        <f>SUMIFS(SpendData2[Debit],SpendData2[Transaction Date],"&gt;"&amp;EY$27,SpendData2[Transaction Date],"&lt;="&amp;EZ$27,SpendData2[Category],$F33)</f>
        <v>0</v>
      </c>
      <c r="FA33" s="148">
        <f>SUMIFS(SpendData2[Debit],SpendData2[Transaction Date],"&gt;"&amp;EZ$27,SpendData2[Transaction Date],"&lt;="&amp;FA$27,SpendData2[Category],$F33)</f>
        <v>0</v>
      </c>
      <c r="FB33" s="148">
        <f>SUMIFS(SpendData2[Debit],SpendData2[Transaction Date],"&gt;"&amp;FA$27,SpendData2[Transaction Date],"&lt;="&amp;FB$27,SpendData2[Category],$F33)</f>
        <v>0</v>
      </c>
      <c r="FC33" s="148">
        <f>SUMIFS(SpendData2[Debit],SpendData2[Transaction Date],"&gt;"&amp;FB$27,SpendData2[Transaction Date],"&lt;="&amp;FC$27,SpendData2[Category],$F33)</f>
        <v>0</v>
      </c>
      <c r="FD33" s="148">
        <f>SUMIFS(SpendData2[Debit],SpendData2[Transaction Date],"&gt;"&amp;FC$27,SpendData2[Transaction Date],"&lt;="&amp;FD$27,SpendData2[Category],$F33)</f>
        <v>0</v>
      </c>
      <c r="FE33" s="148">
        <f>SUMIFS(SpendData2[Debit],SpendData2[Transaction Date],"&gt;"&amp;FD$27,SpendData2[Transaction Date],"&lt;="&amp;FE$27,SpendData2[Category],$F33)</f>
        <v>0</v>
      </c>
      <c r="FF33" s="148">
        <f>SUMIFS(SpendData2[Debit],SpendData2[Transaction Date],"&gt;"&amp;FE$27,SpendData2[Transaction Date],"&lt;="&amp;FF$27,SpendData2[Category],$F33)</f>
        <v>0</v>
      </c>
      <c r="FG33" s="148">
        <f>SUMIFS(SpendData2[Debit],SpendData2[Transaction Date],"&gt;"&amp;FF$27,SpendData2[Transaction Date],"&lt;="&amp;FG$27,SpendData2[Category],$F33)</f>
        <v>0</v>
      </c>
      <c r="FH33" s="148">
        <f>SUMIFS(SpendData2[Debit],SpendData2[Transaction Date],"&gt;"&amp;FG$27,SpendData2[Transaction Date],"&lt;="&amp;FH$27,SpendData2[Category],$F33)</f>
        <v>0</v>
      </c>
      <c r="FI33" s="148">
        <f>SUMIFS(SpendData2[Debit],SpendData2[Transaction Date],"&gt;"&amp;FH$27,SpendData2[Transaction Date],"&lt;="&amp;FI$27,SpendData2[Category],$F33)</f>
        <v>0</v>
      </c>
      <c r="FJ33" s="148">
        <f>SUMIFS(SpendData2[Debit],SpendData2[Transaction Date],"&gt;"&amp;FI$27,SpendData2[Transaction Date],"&lt;="&amp;FJ$27,SpendData2[Category],$F33)</f>
        <v>0</v>
      </c>
      <c r="FK33" s="148">
        <f>SUMIFS(SpendData2[Debit],SpendData2[Transaction Date],"&gt;"&amp;FJ$27,SpendData2[Transaction Date],"&lt;="&amp;FK$27,SpendData2[Category],$F33)</f>
        <v>0</v>
      </c>
      <c r="FL33" s="148">
        <f>SUMIFS(SpendData2[Debit],SpendData2[Transaction Date],"&gt;"&amp;FK$27,SpendData2[Transaction Date],"&lt;="&amp;FL$27,SpendData2[Category],$F33)</f>
        <v>0</v>
      </c>
      <c r="FM33" s="148">
        <f>SUMIFS(SpendData2[Debit],SpendData2[Transaction Date],"&gt;"&amp;FL$27,SpendData2[Transaction Date],"&lt;="&amp;FM$27,SpendData2[Category],$F33)</f>
        <v>0</v>
      </c>
      <c r="FN33" s="148">
        <f>SUMIFS(SpendData2[Debit],SpendData2[Transaction Date],"&gt;"&amp;FM$27,SpendData2[Transaction Date],"&lt;="&amp;FN$27,SpendData2[Category],$F33)</f>
        <v>0</v>
      </c>
      <c r="FO33" s="148">
        <f>SUMIFS(SpendData2[Debit],SpendData2[Transaction Date],"&gt;"&amp;FN$27,SpendData2[Transaction Date],"&lt;="&amp;FO$27,SpendData2[Category],$F33)</f>
        <v>0</v>
      </c>
      <c r="FP33" s="148">
        <f>SUMIFS(SpendData2[Debit],SpendData2[Transaction Date],"&gt;"&amp;FO$27,SpendData2[Transaction Date],"&lt;="&amp;FP$27,SpendData2[Category],$F33)</f>
        <v>0</v>
      </c>
      <c r="FQ33" s="148">
        <f>SUMIFS(SpendData2[Debit],SpendData2[Transaction Date],"&gt;"&amp;FP$27,SpendData2[Transaction Date],"&lt;="&amp;FQ$27,SpendData2[Category],$F33)</f>
        <v>0</v>
      </c>
      <c r="FR33" s="148">
        <f>SUMIFS(SpendData2[Debit],SpendData2[Transaction Date],"&gt;"&amp;FQ$27,SpendData2[Transaction Date],"&lt;="&amp;FR$27,SpendData2[Category],$F33)</f>
        <v>0</v>
      </c>
      <c r="FS33" s="148">
        <f>SUMIFS(SpendData2[Debit],SpendData2[Transaction Date],"&gt;"&amp;FR$27,SpendData2[Transaction Date],"&lt;="&amp;FS$27,SpendData2[Category],$F33)</f>
        <v>0</v>
      </c>
      <c r="FT33" s="148">
        <f>SUMIFS(SpendData2[Debit],SpendData2[Transaction Date],"&gt;"&amp;FS$27,SpendData2[Transaction Date],"&lt;="&amp;FT$27,SpendData2[Category],$F33)</f>
        <v>0</v>
      </c>
      <c r="FU33" s="148">
        <f>SUMIFS(SpendData2[Debit],SpendData2[Transaction Date],"&gt;"&amp;FT$27,SpendData2[Transaction Date],"&lt;="&amp;FU$27,SpendData2[Category],$F33)</f>
        <v>0</v>
      </c>
      <c r="FV33" s="148">
        <f>SUMIFS(SpendData2[Debit],SpendData2[Transaction Date],"&gt;"&amp;FU$27,SpendData2[Transaction Date],"&lt;="&amp;FV$27,SpendData2[Category],$F33)</f>
        <v>0</v>
      </c>
      <c r="FW33" s="148">
        <f>SUMIFS(SpendData2[Debit],SpendData2[Transaction Date],"&gt;"&amp;FV$27,SpendData2[Transaction Date],"&lt;="&amp;FW$27,SpendData2[Category],$F33)</f>
        <v>0</v>
      </c>
      <c r="FX33" s="148">
        <f>SUMIFS(SpendData2[Debit],SpendData2[Transaction Date],"&gt;"&amp;FW$27,SpendData2[Transaction Date],"&lt;="&amp;FX$27,SpendData2[Category],$F33)</f>
        <v>0</v>
      </c>
      <c r="FY33" s="148">
        <f>SUMIFS(SpendData2[Debit],SpendData2[Transaction Date],"&gt;"&amp;FX$27,SpendData2[Transaction Date],"&lt;="&amp;FY$27,SpendData2[Category],$F33)</f>
        <v>0</v>
      </c>
      <c r="FZ33" s="148">
        <f>SUMIFS(SpendData2[Debit],SpendData2[Transaction Date],"&gt;"&amp;FY$27,SpendData2[Transaction Date],"&lt;="&amp;FZ$27,SpendData2[Category],$F33)</f>
        <v>0</v>
      </c>
      <c r="GA33" s="148">
        <f>SUMIFS(SpendData2[Debit],SpendData2[Transaction Date],"&gt;"&amp;FZ$27,SpendData2[Transaction Date],"&lt;="&amp;GA$27,SpendData2[Category],$F33)</f>
        <v>0</v>
      </c>
      <c r="GB33" s="148">
        <f>SUMIFS(SpendData2[Debit],SpendData2[Transaction Date],"&gt;"&amp;GA$27,SpendData2[Transaction Date],"&lt;="&amp;GB$27,SpendData2[Category],$F33)</f>
        <v>0</v>
      </c>
      <c r="GC33" s="148">
        <f>SUMIFS(SpendData2[Debit],SpendData2[Transaction Date],"&gt;"&amp;GB$27,SpendData2[Transaction Date],"&lt;="&amp;GC$27,SpendData2[Category],$F33)</f>
        <v>0</v>
      </c>
      <c r="GD33" s="148">
        <f>SUMIFS(SpendData2[Debit],SpendData2[Transaction Date],"&gt;"&amp;GC$27,SpendData2[Transaction Date],"&lt;="&amp;GD$27,SpendData2[Category],$F33)</f>
        <v>0</v>
      </c>
      <c r="GE33" s="148">
        <f>SUMIFS(SpendData2[Debit],SpendData2[Transaction Date],"&gt;"&amp;GD$27,SpendData2[Transaction Date],"&lt;="&amp;GE$27,SpendData2[Category],$F33)</f>
        <v>0</v>
      </c>
      <c r="GH33" s="35">
        <v>45169</v>
      </c>
      <c r="GI33" s="408">
        <v>0</v>
      </c>
      <c r="GJ33" s="408">
        <v>85</v>
      </c>
      <c r="GK33" s="408">
        <v>3772.3086750631574</v>
      </c>
    </row>
    <row r="34" spans="5:193" x14ac:dyDescent="0.3">
      <c r="E34" t="str">
        <f>IFERROR(VLOOKUP(A17,#REF!,25,FALSE),"")</f>
        <v/>
      </c>
      <c r="F34">
        <f t="shared" si="548"/>
        <v>0</v>
      </c>
      <c r="H34" s="148">
        <f>SUMIFS(SpendData2[Debit],SpendData2[Transaction Date],"&gt;"&amp;G$27,SpendData2[Transaction Date],"&lt;="&amp;H$27,SpendData2[Category],$F34)</f>
        <v>0</v>
      </c>
      <c r="I34" s="148">
        <f>SUMIFS(SpendData2[Debit],SpendData2[Transaction Date],"&gt;"&amp;H$27,SpendData2[Transaction Date],"&lt;="&amp;I$27,SpendData2[Category],$F34)</f>
        <v>0</v>
      </c>
      <c r="J34" s="148">
        <f>SUMIFS(SpendData2[Debit],SpendData2[Transaction Date],"&gt;"&amp;I$27,SpendData2[Transaction Date],"&lt;="&amp;J$27,SpendData2[Category],$F34)</f>
        <v>0</v>
      </c>
      <c r="K34" s="148">
        <f>SUMIFS(SpendData2[Debit],SpendData2[Transaction Date],"&gt;"&amp;J$27,SpendData2[Transaction Date],"&lt;="&amp;K$27,SpendData2[Category],$F34)</f>
        <v>0</v>
      </c>
      <c r="L34" s="148">
        <f>SUMIFS(SpendData2[Debit],SpendData2[Transaction Date],"&gt;"&amp;K$27,SpendData2[Transaction Date],"&lt;="&amp;L$27,SpendData2[Category],$F34)</f>
        <v>0</v>
      </c>
      <c r="M34" s="148">
        <f>SUMIFS(SpendData2[Debit],SpendData2[Transaction Date],"&gt;"&amp;L$27,SpendData2[Transaction Date],"&lt;="&amp;M$27,SpendData2[Category],$F34)</f>
        <v>0</v>
      </c>
      <c r="N34" s="148">
        <f>SUMIFS(SpendData2[Debit],SpendData2[Transaction Date],"&gt;"&amp;M$27,SpendData2[Transaction Date],"&lt;="&amp;N$27,SpendData2[Category],$F34)</f>
        <v>0</v>
      </c>
      <c r="O34" s="148">
        <f>SUMIFS(SpendData2[Debit],SpendData2[Transaction Date],"&gt;"&amp;N$27,SpendData2[Transaction Date],"&lt;="&amp;O$27,SpendData2[Category],$F34)</f>
        <v>0</v>
      </c>
      <c r="P34" s="148">
        <f>SUMIFS(SpendData2[Debit],SpendData2[Transaction Date],"&gt;"&amp;O$27,SpendData2[Transaction Date],"&lt;="&amp;P$27,SpendData2[Category],$F34)</f>
        <v>0</v>
      </c>
      <c r="Q34" s="148">
        <f>SUMIFS(SpendData2[Debit],SpendData2[Transaction Date],"&gt;"&amp;P$27,SpendData2[Transaction Date],"&lt;="&amp;Q$27,SpendData2[Category],$F34)</f>
        <v>0</v>
      </c>
      <c r="R34" s="148">
        <f>SUMIFS(SpendData2[Debit],SpendData2[Transaction Date],"&gt;"&amp;Q$27,SpendData2[Transaction Date],"&lt;="&amp;R$27,SpendData2[Category],$F34)</f>
        <v>0</v>
      </c>
      <c r="S34" s="148">
        <f>SUMIFS(SpendData2[Debit],SpendData2[Transaction Date],"&gt;"&amp;R$27,SpendData2[Transaction Date],"&lt;="&amp;S$27,SpendData2[Category],$F34)</f>
        <v>0</v>
      </c>
      <c r="T34" s="148">
        <f>SUMIFS(SpendData2[Debit],SpendData2[Transaction Date],"&gt;"&amp;S$27,SpendData2[Transaction Date],"&lt;="&amp;T$27,SpendData2[Category],$F34)</f>
        <v>0</v>
      </c>
      <c r="U34" s="148">
        <f>SUMIFS(SpendData2[Debit],SpendData2[Transaction Date],"&gt;"&amp;T$27,SpendData2[Transaction Date],"&lt;="&amp;U$27,SpendData2[Category],$F34)</f>
        <v>0</v>
      </c>
      <c r="V34" s="148">
        <f>SUMIFS(SpendData2[Debit],SpendData2[Transaction Date],"&gt;"&amp;U$27,SpendData2[Transaction Date],"&lt;="&amp;V$27,SpendData2[Category],$F34)</f>
        <v>0</v>
      </c>
      <c r="W34" s="148">
        <f>SUMIFS(SpendData2[Debit],SpendData2[Transaction Date],"&gt;"&amp;V$27,SpendData2[Transaction Date],"&lt;="&amp;W$27,SpendData2[Category],$F34)</f>
        <v>0</v>
      </c>
      <c r="X34" s="148">
        <f>SUMIFS(SpendData2[Debit],SpendData2[Transaction Date],"&gt;"&amp;W$27,SpendData2[Transaction Date],"&lt;="&amp;X$27,SpendData2[Category],$F34)</f>
        <v>0</v>
      </c>
      <c r="Y34" s="148">
        <f>SUMIFS(SpendData2[Debit],SpendData2[Transaction Date],"&gt;"&amp;X$27,SpendData2[Transaction Date],"&lt;="&amp;Y$27,SpendData2[Category],$F34)</f>
        <v>0</v>
      </c>
      <c r="Z34" s="148">
        <f>SUMIFS(SpendData2[Debit],SpendData2[Transaction Date],"&gt;"&amp;Y$27,SpendData2[Transaction Date],"&lt;="&amp;Z$27,SpendData2[Category],$F34)</f>
        <v>0</v>
      </c>
      <c r="AA34" s="148">
        <f>SUMIFS(SpendData2[Debit],SpendData2[Transaction Date],"&gt;"&amp;Z$27,SpendData2[Transaction Date],"&lt;="&amp;AA$27,SpendData2[Category],$F34)</f>
        <v>0</v>
      </c>
      <c r="AB34" s="148">
        <f>SUMIFS(SpendData2[Debit],SpendData2[Transaction Date],"&gt;"&amp;AA$27,SpendData2[Transaction Date],"&lt;="&amp;AB$27,SpendData2[Category],$F34)</f>
        <v>0</v>
      </c>
      <c r="AC34" s="148">
        <f>SUMIFS(SpendData2[Debit],SpendData2[Transaction Date],"&gt;"&amp;AB$27,SpendData2[Transaction Date],"&lt;="&amp;AC$27,SpendData2[Category],$F34)</f>
        <v>0</v>
      </c>
      <c r="AD34" s="148">
        <f>SUMIFS(SpendData2[Debit],SpendData2[Transaction Date],"&gt;"&amp;AC$27,SpendData2[Transaction Date],"&lt;="&amp;AD$27,SpendData2[Category],$F34)</f>
        <v>0</v>
      </c>
      <c r="AE34" s="148">
        <f>SUMIFS(SpendData2[Debit],SpendData2[Transaction Date],"&gt;"&amp;AD$27,SpendData2[Transaction Date],"&lt;="&amp;AE$27,SpendData2[Category],$F34)</f>
        <v>0</v>
      </c>
      <c r="AF34" s="148">
        <f>SUMIFS(SpendData2[Debit],SpendData2[Transaction Date],"&gt;"&amp;AE$27,SpendData2[Transaction Date],"&lt;="&amp;AF$27,SpendData2[Category],$F34)</f>
        <v>0</v>
      </c>
      <c r="AG34" s="148">
        <f>SUMIFS(SpendData2[Debit],SpendData2[Transaction Date],"&gt;"&amp;AF$27,SpendData2[Transaction Date],"&lt;="&amp;AG$27,SpendData2[Category],$F34)</f>
        <v>0</v>
      </c>
      <c r="AH34" s="148">
        <f>SUMIFS(SpendData2[Debit],SpendData2[Transaction Date],"&gt;"&amp;AG$27,SpendData2[Transaction Date],"&lt;="&amp;AH$27,SpendData2[Category],$F34)</f>
        <v>0</v>
      </c>
      <c r="AI34" s="148">
        <f>SUMIFS(SpendData2[Debit],SpendData2[Transaction Date],"&gt;"&amp;AH$27,SpendData2[Transaction Date],"&lt;="&amp;AI$27,SpendData2[Category],$F34)</f>
        <v>0</v>
      </c>
      <c r="AJ34" s="148">
        <f>SUMIFS(SpendData2[Debit],SpendData2[Transaction Date],"&gt;"&amp;AI$27,SpendData2[Transaction Date],"&lt;="&amp;AJ$27,SpendData2[Category],$F34)</f>
        <v>0</v>
      </c>
      <c r="AK34" s="148">
        <f>SUMIFS(SpendData2[Debit],SpendData2[Transaction Date],"&gt;"&amp;AJ$27,SpendData2[Transaction Date],"&lt;="&amp;AK$27,SpendData2[Category],$F34)</f>
        <v>0</v>
      </c>
      <c r="AL34" s="148">
        <f>SUMIFS(SpendData2[Debit],SpendData2[Transaction Date],"&gt;"&amp;AK$27,SpendData2[Transaction Date],"&lt;="&amp;AL$27,SpendData2[Category],$F34)</f>
        <v>0</v>
      </c>
      <c r="AM34" s="148">
        <f>SUMIFS(SpendData2[Debit],SpendData2[Transaction Date],"&gt;"&amp;AL$27,SpendData2[Transaction Date],"&lt;="&amp;AM$27,SpendData2[Category],$F34)</f>
        <v>0</v>
      </c>
      <c r="AN34" s="148">
        <f>SUMIFS(SpendData2[Debit],SpendData2[Transaction Date],"&gt;"&amp;AM$27,SpendData2[Transaction Date],"&lt;="&amp;AN$27,SpendData2[Category],$F34)</f>
        <v>0</v>
      </c>
      <c r="AO34" s="148">
        <f>SUMIFS(SpendData2[Debit],SpendData2[Transaction Date],"&gt;"&amp;AN$27,SpendData2[Transaction Date],"&lt;="&amp;AO$27,SpendData2[Category],$F34)</f>
        <v>0</v>
      </c>
      <c r="AP34" s="148">
        <f>SUMIFS(SpendData2[Debit],SpendData2[Transaction Date],"&gt;"&amp;AO$27,SpendData2[Transaction Date],"&lt;="&amp;AP$27,SpendData2[Category],$F34)</f>
        <v>0</v>
      </c>
      <c r="AQ34" s="148">
        <f>SUMIFS(SpendData2[Debit],SpendData2[Transaction Date],"&gt;"&amp;AP$27,SpendData2[Transaction Date],"&lt;="&amp;AQ$27,SpendData2[Category],$F34)</f>
        <v>0</v>
      </c>
      <c r="AR34" s="148">
        <f>SUMIFS(SpendData2[Debit],SpendData2[Transaction Date],"&gt;"&amp;AQ$27,SpendData2[Transaction Date],"&lt;="&amp;AR$27,SpendData2[Category],$F34)</f>
        <v>0</v>
      </c>
      <c r="AS34" s="148">
        <f>SUMIFS(SpendData2[Debit],SpendData2[Transaction Date],"&gt;"&amp;AR$27,SpendData2[Transaction Date],"&lt;="&amp;AS$27,SpendData2[Category],$F34)</f>
        <v>0</v>
      </c>
      <c r="AT34" s="148">
        <f>SUMIFS(SpendData2[Debit],SpendData2[Transaction Date],"&gt;"&amp;AS$27,SpendData2[Transaction Date],"&lt;="&amp;AT$27,SpendData2[Category],$F34)</f>
        <v>0</v>
      </c>
      <c r="AU34" s="148">
        <f>SUMIFS(SpendData2[Debit],SpendData2[Transaction Date],"&gt;"&amp;AT$27,SpendData2[Transaction Date],"&lt;="&amp;AU$27,SpendData2[Category],$F34)</f>
        <v>0</v>
      </c>
      <c r="AV34" s="148">
        <f>SUMIFS(SpendData2[Debit],SpendData2[Transaction Date],"&gt;"&amp;AU$27,SpendData2[Transaction Date],"&lt;="&amp;AV$27,SpendData2[Category],$F34)</f>
        <v>0</v>
      </c>
      <c r="AW34" s="148">
        <f>SUMIFS(SpendData2[Debit],SpendData2[Transaction Date],"&gt;"&amp;AV$27,SpendData2[Transaction Date],"&lt;="&amp;AW$27,SpendData2[Category],$F34)</f>
        <v>0</v>
      </c>
      <c r="AX34" s="148">
        <f>SUMIFS(SpendData2[Debit],SpendData2[Transaction Date],"&gt;"&amp;AW$27,SpendData2[Transaction Date],"&lt;="&amp;AX$27,SpendData2[Category],$F34)</f>
        <v>0</v>
      </c>
      <c r="AY34" s="148">
        <f>SUMIFS(SpendData2[Debit],SpendData2[Transaction Date],"&gt;"&amp;AX$27,SpendData2[Transaction Date],"&lt;="&amp;AY$27,SpendData2[Category],$F34)</f>
        <v>0</v>
      </c>
      <c r="AZ34" s="148">
        <f>SUMIFS(SpendData2[Debit],SpendData2[Transaction Date],"&gt;"&amp;AY$27,SpendData2[Transaction Date],"&lt;="&amp;AZ$27,SpendData2[Category],$F34)</f>
        <v>0</v>
      </c>
      <c r="BA34" s="148">
        <f>SUMIFS(SpendData2[Debit],SpendData2[Transaction Date],"&gt;"&amp;AZ$27,SpendData2[Transaction Date],"&lt;="&amp;BA$27,SpendData2[Category],$F34)</f>
        <v>0</v>
      </c>
      <c r="BB34" s="148">
        <f>SUMIFS(SpendData2[Debit],SpendData2[Transaction Date],"&gt;"&amp;BA$27,SpendData2[Transaction Date],"&lt;="&amp;BB$27,SpendData2[Category],$F34)</f>
        <v>0</v>
      </c>
      <c r="BC34" s="148">
        <f>SUMIFS(SpendData2[Debit],SpendData2[Transaction Date],"&gt;"&amp;BB$27,SpendData2[Transaction Date],"&lt;="&amp;BC$27,SpendData2[Category],$F34)</f>
        <v>0</v>
      </c>
      <c r="BD34" s="148">
        <f>SUMIFS(SpendData2[Debit],SpendData2[Transaction Date],"&gt;"&amp;BC$27,SpendData2[Transaction Date],"&lt;="&amp;BD$27,SpendData2[Category],$F34)</f>
        <v>0</v>
      </c>
      <c r="BE34" s="148">
        <f>SUMIFS(SpendData2[Debit],SpendData2[Transaction Date],"&gt;"&amp;BD$27,SpendData2[Transaction Date],"&lt;="&amp;BE$27,SpendData2[Category],$F34)</f>
        <v>0</v>
      </c>
      <c r="BF34" s="148">
        <f>SUMIFS(SpendData2[Debit],SpendData2[Transaction Date],"&gt;"&amp;BE$27,SpendData2[Transaction Date],"&lt;="&amp;BF$27,SpendData2[Category],$F34)</f>
        <v>0</v>
      </c>
      <c r="BG34" s="148">
        <f>SUMIFS(SpendData2[Debit],SpendData2[Transaction Date],"&gt;"&amp;BF$27,SpendData2[Transaction Date],"&lt;="&amp;BG$27,SpendData2[Category],$F34)</f>
        <v>0</v>
      </c>
      <c r="BH34" s="148">
        <f>SUMIFS(SpendData2[Debit],SpendData2[Transaction Date],"&gt;"&amp;BG$27,SpendData2[Transaction Date],"&lt;="&amp;BH$27,SpendData2[Category],$F34)</f>
        <v>0</v>
      </c>
      <c r="BI34" s="148">
        <f>SUMIFS(SpendData2[Debit],SpendData2[Transaction Date],"&gt;"&amp;BH$27,SpendData2[Transaction Date],"&lt;="&amp;BI$27,SpendData2[Category],$F34)</f>
        <v>0</v>
      </c>
      <c r="BJ34" s="148">
        <f>SUMIFS(SpendData2[Debit],SpendData2[Transaction Date],"&gt;"&amp;BI$27,SpendData2[Transaction Date],"&lt;="&amp;BJ$27,SpendData2[Category],$F34)</f>
        <v>0</v>
      </c>
      <c r="BK34" s="148">
        <f>SUMIFS(SpendData2[Debit],SpendData2[Transaction Date],"&gt;"&amp;BJ$27,SpendData2[Transaction Date],"&lt;="&amp;BK$27,SpendData2[Category],$F34)</f>
        <v>0</v>
      </c>
      <c r="BL34" s="148">
        <f>SUMIFS(SpendData2[Debit],SpendData2[Transaction Date],"&gt;"&amp;BK$27,SpendData2[Transaction Date],"&lt;="&amp;BL$27,SpendData2[Category],$F34)</f>
        <v>0</v>
      </c>
      <c r="BM34" s="148">
        <f>SUMIFS(SpendData2[Debit],SpendData2[Transaction Date],"&gt;"&amp;BL$27,SpendData2[Transaction Date],"&lt;="&amp;BM$27,SpendData2[Category],$F34)</f>
        <v>0</v>
      </c>
      <c r="BN34" s="148">
        <f>SUMIFS(SpendData2[Debit],SpendData2[Transaction Date],"&gt;"&amp;BM$27,SpendData2[Transaction Date],"&lt;="&amp;BN$27,SpendData2[Category],$F34)</f>
        <v>0</v>
      </c>
      <c r="BO34" s="148">
        <f>SUMIFS(SpendData2[Debit],SpendData2[Transaction Date],"&gt;"&amp;BN$27,SpendData2[Transaction Date],"&lt;="&amp;BO$27,SpendData2[Category],$F34)</f>
        <v>0</v>
      </c>
      <c r="BP34" s="148">
        <f>SUMIFS(SpendData2[Debit],SpendData2[Transaction Date],"&gt;"&amp;BO$27,SpendData2[Transaction Date],"&lt;="&amp;BP$27,SpendData2[Category],$F34)</f>
        <v>0</v>
      </c>
      <c r="BQ34" s="148">
        <f>SUMIFS(SpendData2[Debit],SpendData2[Transaction Date],"&gt;"&amp;BP$27,SpendData2[Transaction Date],"&lt;="&amp;BQ$27,SpendData2[Category],$F34)</f>
        <v>0</v>
      </c>
      <c r="BR34" s="148">
        <f>SUMIFS(SpendData2[Debit],SpendData2[Transaction Date],"&gt;"&amp;BQ$27,SpendData2[Transaction Date],"&lt;="&amp;BR$27,SpendData2[Category],$F34)</f>
        <v>0</v>
      </c>
      <c r="BS34" s="148">
        <f>SUMIFS(SpendData2[Debit],SpendData2[Transaction Date],"&gt;"&amp;BR$27,SpendData2[Transaction Date],"&lt;="&amp;BS$27,SpendData2[Category],$F34)</f>
        <v>0</v>
      </c>
      <c r="BT34" s="148">
        <f>SUMIFS(SpendData2[Debit],SpendData2[Transaction Date],"&gt;"&amp;BS$27,SpendData2[Transaction Date],"&lt;="&amp;BT$27,SpendData2[Category],$F34)</f>
        <v>0</v>
      </c>
      <c r="BU34" s="148">
        <f>SUMIFS(SpendData2[Debit],SpendData2[Transaction Date],"&gt;"&amp;BT$27,SpendData2[Transaction Date],"&lt;="&amp;BU$27,SpendData2[Category],$F34)</f>
        <v>0</v>
      </c>
      <c r="BV34" s="148">
        <f>SUMIFS(SpendData2[Debit],SpendData2[Transaction Date],"&gt;"&amp;BU$27,SpendData2[Transaction Date],"&lt;="&amp;BV$27,SpendData2[Category],$F34)</f>
        <v>0</v>
      </c>
      <c r="BW34" s="148">
        <f>SUMIFS(SpendData2[Debit],SpendData2[Transaction Date],"&gt;"&amp;BV$27,SpendData2[Transaction Date],"&lt;="&amp;BW$27,SpendData2[Category],$F34)</f>
        <v>0</v>
      </c>
      <c r="BX34" s="148">
        <f>SUMIFS(SpendData2[Debit],SpendData2[Transaction Date],"&gt;"&amp;BW$27,SpendData2[Transaction Date],"&lt;="&amp;BX$27,SpendData2[Category],$F34)</f>
        <v>0</v>
      </c>
      <c r="BY34" s="148">
        <f>SUMIFS(SpendData2[Debit],SpendData2[Transaction Date],"&gt;"&amp;BX$27,SpendData2[Transaction Date],"&lt;="&amp;BY$27,SpendData2[Category],$F34)</f>
        <v>0</v>
      </c>
      <c r="BZ34" s="148">
        <f>SUMIFS(SpendData2[Debit],SpendData2[Transaction Date],"&gt;"&amp;BY$27,SpendData2[Transaction Date],"&lt;="&amp;BZ$27,SpendData2[Category],$F34)</f>
        <v>0</v>
      </c>
      <c r="CA34" s="148">
        <f>SUMIFS(SpendData2[Debit],SpendData2[Transaction Date],"&gt;"&amp;BZ$27,SpendData2[Transaction Date],"&lt;="&amp;CA$27,SpendData2[Category],$F34)</f>
        <v>0</v>
      </c>
      <c r="CB34" s="148">
        <f>SUMIFS(SpendData2[Debit],SpendData2[Transaction Date],"&gt;"&amp;CA$27,SpendData2[Transaction Date],"&lt;="&amp;CB$27,SpendData2[Category],$F34)</f>
        <v>0</v>
      </c>
      <c r="CC34" s="148">
        <f>SUMIFS(SpendData2[Debit],SpendData2[Transaction Date],"&gt;"&amp;CB$27,SpendData2[Transaction Date],"&lt;="&amp;CC$27,SpendData2[Category],$F34)</f>
        <v>0</v>
      </c>
      <c r="CD34" s="148">
        <f>SUMIFS(SpendData2[Debit],SpendData2[Transaction Date],"&gt;"&amp;CC$27,SpendData2[Transaction Date],"&lt;="&amp;CD$27,SpendData2[Category],$F34)</f>
        <v>0</v>
      </c>
      <c r="CE34" s="148">
        <f>SUMIFS(SpendData2[Debit],SpendData2[Transaction Date],"&gt;"&amp;CD$27,SpendData2[Transaction Date],"&lt;="&amp;CE$27,SpendData2[Category],$F34)</f>
        <v>0</v>
      </c>
      <c r="CF34" s="148">
        <f>SUMIFS(SpendData2[Debit],SpendData2[Transaction Date],"&gt;"&amp;CE$27,SpendData2[Transaction Date],"&lt;="&amp;CF$27,SpendData2[Category],$F34)</f>
        <v>0</v>
      </c>
      <c r="CG34" s="148">
        <f>SUMIFS(SpendData2[Debit],SpendData2[Transaction Date],"&gt;"&amp;CF$27,SpendData2[Transaction Date],"&lt;="&amp;CG$27,SpendData2[Category],$F34)</f>
        <v>0</v>
      </c>
      <c r="CH34" s="148">
        <f>SUMIFS(SpendData2[Debit],SpendData2[Transaction Date],"&gt;"&amp;CG$27,SpendData2[Transaction Date],"&lt;="&amp;CH$27,SpendData2[Category],$F34)</f>
        <v>0</v>
      </c>
      <c r="CI34" s="148">
        <f>SUMIFS(SpendData2[Debit],SpendData2[Transaction Date],"&gt;"&amp;CH$27,SpendData2[Transaction Date],"&lt;="&amp;CI$27,SpendData2[Category],$F34)</f>
        <v>0</v>
      </c>
      <c r="CJ34" s="148">
        <f>SUMIFS(SpendData2[Debit],SpendData2[Transaction Date],"&gt;"&amp;CI$27,SpendData2[Transaction Date],"&lt;="&amp;CJ$27,SpendData2[Category],$F34)</f>
        <v>0</v>
      </c>
      <c r="CK34" s="148">
        <f>SUMIFS(SpendData2[Debit],SpendData2[Transaction Date],"&gt;"&amp;CJ$27,SpendData2[Transaction Date],"&lt;="&amp;CK$27,SpendData2[Category],$F34)</f>
        <v>0</v>
      </c>
      <c r="CL34" s="148">
        <f>SUMIFS(SpendData2[Debit],SpendData2[Transaction Date],"&gt;"&amp;CK$27,SpendData2[Transaction Date],"&lt;="&amp;CL$27,SpendData2[Category],$F34)</f>
        <v>0</v>
      </c>
      <c r="CM34" s="148">
        <f>SUMIFS(SpendData2[Debit],SpendData2[Transaction Date],"&gt;"&amp;CL$27,SpendData2[Transaction Date],"&lt;="&amp;CM$27,SpendData2[Category],$F34)</f>
        <v>0</v>
      </c>
      <c r="CN34" s="148">
        <f>SUMIFS(SpendData2[Debit],SpendData2[Transaction Date],"&gt;"&amp;CM$27,SpendData2[Transaction Date],"&lt;="&amp;CN$27,SpendData2[Category],$F34)</f>
        <v>0</v>
      </c>
      <c r="CO34" s="148">
        <f>SUMIFS(SpendData2[Debit],SpendData2[Transaction Date],"&gt;"&amp;CN$27,SpendData2[Transaction Date],"&lt;="&amp;CO$27,SpendData2[Category],$F34)</f>
        <v>0</v>
      </c>
      <c r="CP34" s="148">
        <f>SUMIFS(SpendData2[Debit],SpendData2[Transaction Date],"&gt;"&amp;CO$27,SpendData2[Transaction Date],"&lt;="&amp;CP$27,SpendData2[Category],$F34)</f>
        <v>0</v>
      </c>
      <c r="CQ34" s="148">
        <f>SUMIFS(SpendData2[Debit],SpendData2[Transaction Date],"&gt;"&amp;CP$27,SpendData2[Transaction Date],"&lt;="&amp;CQ$27,SpendData2[Category],$F34)</f>
        <v>0</v>
      </c>
      <c r="CR34" s="148">
        <f>SUMIFS(SpendData2[Debit],SpendData2[Transaction Date],"&gt;"&amp;CQ$27,SpendData2[Transaction Date],"&lt;="&amp;CR$27,SpendData2[Category],$F34)</f>
        <v>0</v>
      </c>
      <c r="CS34" s="148">
        <f>SUMIFS(SpendData2[Debit],SpendData2[Transaction Date],"&gt;"&amp;CR$27,SpendData2[Transaction Date],"&lt;="&amp;CS$27,SpendData2[Category],$F34)</f>
        <v>0</v>
      </c>
      <c r="CT34" s="148">
        <f>SUMIFS(SpendData2[Debit],SpendData2[Transaction Date],"&gt;"&amp;CS$27,SpendData2[Transaction Date],"&lt;="&amp;CT$27,SpendData2[Category],$F34)</f>
        <v>0</v>
      </c>
      <c r="CU34" s="148">
        <f>SUMIFS(SpendData2[Debit],SpendData2[Transaction Date],"&gt;"&amp;CT$27,SpendData2[Transaction Date],"&lt;="&amp;CU$27,SpendData2[Category],$F34)</f>
        <v>0</v>
      </c>
      <c r="CV34" s="148">
        <f>SUMIFS(SpendData2[Debit],SpendData2[Transaction Date],"&gt;"&amp;CU$27,SpendData2[Transaction Date],"&lt;="&amp;CV$27,SpendData2[Category],$F34)</f>
        <v>0</v>
      </c>
      <c r="CW34" s="148">
        <f>SUMIFS(SpendData2[Debit],SpendData2[Transaction Date],"&gt;"&amp;CV$27,SpendData2[Transaction Date],"&lt;="&amp;CW$27,SpendData2[Category],$F34)</f>
        <v>0</v>
      </c>
      <c r="CX34" s="148">
        <f>SUMIFS(SpendData2[Debit],SpendData2[Transaction Date],"&gt;"&amp;CW$27,SpendData2[Transaction Date],"&lt;="&amp;CX$27,SpendData2[Category],$F34)</f>
        <v>0</v>
      </c>
      <c r="CY34" s="148">
        <f>SUMIFS(SpendData2[Debit],SpendData2[Transaction Date],"&gt;"&amp;CX$27,SpendData2[Transaction Date],"&lt;="&amp;CY$27,SpendData2[Category],$F34)</f>
        <v>0</v>
      </c>
      <c r="CZ34" s="148">
        <f>SUMIFS(SpendData2[Debit],SpendData2[Transaction Date],"&gt;"&amp;CY$27,SpendData2[Transaction Date],"&lt;="&amp;CZ$27,SpendData2[Category],$F34)</f>
        <v>0</v>
      </c>
      <c r="DA34" s="148">
        <f>SUMIFS(SpendData2[Debit],SpendData2[Transaction Date],"&gt;"&amp;CZ$27,SpendData2[Transaction Date],"&lt;="&amp;DA$27,SpendData2[Category],$F34)</f>
        <v>0</v>
      </c>
      <c r="DB34" s="148">
        <f>SUMIFS(SpendData2[Debit],SpendData2[Transaction Date],"&gt;"&amp;DA$27,SpendData2[Transaction Date],"&lt;="&amp;DB$27,SpendData2[Category],$F34)</f>
        <v>0</v>
      </c>
      <c r="DC34" s="148">
        <f>SUMIFS(SpendData2[Debit],SpendData2[Transaction Date],"&gt;"&amp;DB$27,SpendData2[Transaction Date],"&lt;="&amp;DC$27,SpendData2[Category],$F34)</f>
        <v>0</v>
      </c>
      <c r="DD34" s="148">
        <f>SUMIFS(SpendData2[Debit],SpendData2[Transaction Date],"&gt;"&amp;DC$27,SpendData2[Transaction Date],"&lt;="&amp;DD$27,SpendData2[Category],$F34)</f>
        <v>0</v>
      </c>
      <c r="DE34" s="148">
        <f>SUMIFS(SpendData2[Debit],SpendData2[Transaction Date],"&gt;"&amp;DD$27,SpendData2[Transaction Date],"&lt;="&amp;DE$27,SpendData2[Category],$F34)</f>
        <v>0</v>
      </c>
      <c r="DF34" s="148">
        <f>SUMIFS(SpendData2[Debit],SpendData2[Transaction Date],"&gt;"&amp;DE$27,SpendData2[Transaction Date],"&lt;="&amp;DF$27,SpendData2[Category],$F34)</f>
        <v>0</v>
      </c>
      <c r="DG34" s="148">
        <f>SUMIFS(SpendData2[Debit],SpendData2[Transaction Date],"&gt;"&amp;DF$27,SpendData2[Transaction Date],"&lt;="&amp;DG$27,SpendData2[Category],$F34)</f>
        <v>0</v>
      </c>
      <c r="DH34" s="148">
        <f>SUMIFS(SpendData2[Debit],SpendData2[Transaction Date],"&gt;"&amp;DG$27,SpendData2[Transaction Date],"&lt;="&amp;DH$27,SpendData2[Category],$F34)</f>
        <v>0</v>
      </c>
      <c r="DI34" s="148">
        <f>SUMIFS(SpendData2[Debit],SpendData2[Transaction Date],"&gt;"&amp;DH$27,SpendData2[Transaction Date],"&lt;="&amp;DI$27,SpendData2[Category],$F34)</f>
        <v>0</v>
      </c>
      <c r="DJ34" s="148">
        <f>SUMIFS(SpendData2[Debit],SpendData2[Transaction Date],"&gt;"&amp;DI$27,SpendData2[Transaction Date],"&lt;="&amp;DJ$27,SpendData2[Category],$F34)</f>
        <v>0</v>
      </c>
      <c r="DK34" s="148">
        <f>SUMIFS(SpendData2[Debit],SpendData2[Transaction Date],"&gt;"&amp;DJ$27,SpendData2[Transaction Date],"&lt;="&amp;DK$27,SpendData2[Category],$F34)</f>
        <v>0</v>
      </c>
      <c r="DL34" s="148">
        <f>SUMIFS(SpendData2[Debit],SpendData2[Transaction Date],"&gt;"&amp;DK$27,SpendData2[Transaction Date],"&lt;="&amp;DL$27,SpendData2[Category],$F34)</f>
        <v>0</v>
      </c>
      <c r="DM34" s="148">
        <f>SUMIFS(SpendData2[Debit],SpendData2[Transaction Date],"&gt;"&amp;DL$27,SpendData2[Transaction Date],"&lt;="&amp;DM$27,SpendData2[Category],$F34)</f>
        <v>0</v>
      </c>
      <c r="DN34" s="148">
        <f>SUMIFS(SpendData2[Debit],SpendData2[Transaction Date],"&gt;"&amp;DM$27,SpendData2[Transaction Date],"&lt;="&amp;DN$27,SpendData2[Category],$F34)</f>
        <v>0</v>
      </c>
      <c r="DO34" s="148">
        <f>SUMIFS(SpendData2[Debit],SpendData2[Transaction Date],"&gt;"&amp;DN$27,SpendData2[Transaction Date],"&lt;="&amp;DO$27,SpendData2[Category],$F34)</f>
        <v>0</v>
      </c>
      <c r="DP34" s="148">
        <f>SUMIFS(SpendData2[Debit],SpendData2[Transaction Date],"&gt;"&amp;DO$27,SpendData2[Transaction Date],"&lt;="&amp;DP$27,SpendData2[Category],$F34)</f>
        <v>0</v>
      </c>
      <c r="DQ34" s="148">
        <f>SUMIFS(SpendData2[Debit],SpendData2[Transaction Date],"&gt;"&amp;DP$27,SpendData2[Transaction Date],"&lt;="&amp;DQ$27,SpendData2[Category],$F34)</f>
        <v>0</v>
      </c>
      <c r="DR34" s="148">
        <f>SUMIFS(SpendData2[Debit],SpendData2[Transaction Date],"&gt;"&amp;DQ$27,SpendData2[Transaction Date],"&lt;="&amp;DR$27,SpendData2[Category],$F34)</f>
        <v>0</v>
      </c>
      <c r="DS34" s="148">
        <f>SUMIFS(SpendData2[Debit],SpendData2[Transaction Date],"&gt;"&amp;DR$27,SpendData2[Transaction Date],"&lt;="&amp;DS$27,SpendData2[Category],$F34)</f>
        <v>0</v>
      </c>
      <c r="DT34" s="148">
        <f>SUMIFS(SpendData2[Debit],SpendData2[Transaction Date],"&gt;"&amp;DS$27,SpendData2[Transaction Date],"&lt;="&amp;DT$27,SpendData2[Category],$F34)</f>
        <v>0</v>
      </c>
      <c r="DU34" s="148">
        <f>SUMIFS(SpendData2[Debit],SpendData2[Transaction Date],"&gt;"&amp;DT$27,SpendData2[Transaction Date],"&lt;="&amp;DU$27,SpendData2[Category],$F34)</f>
        <v>0</v>
      </c>
      <c r="DV34" s="148">
        <f>SUMIFS(SpendData2[Debit],SpendData2[Transaction Date],"&gt;"&amp;DU$27,SpendData2[Transaction Date],"&lt;="&amp;DV$27,SpendData2[Category],$F34)</f>
        <v>0</v>
      </c>
      <c r="DW34" s="148">
        <f>SUMIFS(SpendData2[Debit],SpendData2[Transaction Date],"&gt;"&amp;DV$27,SpendData2[Transaction Date],"&lt;="&amp;DW$27,SpendData2[Category],$F34)</f>
        <v>0</v>
      </c>
      <c r="DX34" s="148">
        <f>SUMIFS(SpendData2[Debit],SpendData2[Transaction Date],"&gt;"&amp;DW$27,SpendData2[Transaction Date],"&lt;="&amp;DX$27,SpendData2[Category],$F34)</f>
        <v>0</v>
      </c>
      <c r="DY34" s="148">
        <f>SUMIFS(SpendData2[Debit],SpendData2[Transaction Date],"&gt;"&amp;DX$27,SpendData2[Transaction Date],"&lt;="&amp;DY$27,SpendData2[Category],$F34)</f>
        <v>0</v>
      </c>
      <c r="DZ34" s="148">
        <f>SUMIFS(SpendData2[Debit],SpendData2[Transaction Date],"&gt;"&amp;DY$27,SpendData2[Transaction Date],"&lt;="&amp;DZ$27,SpendData2[Category],$F34)</f>
        <v>0</v>
      </c>
      <c r="EA34" s="148">
        <f>SUMIFS(SpendData2[Debit],SpendData2[Transaction Date],"&gt;"&amp;DZ$27,SpendData2[Transaction Date],"&lt;="&amp;EA$27,SpendData2[Category],$F34)</f>
        <v>0</v>
      </c>
      <c r="EB34" s="148">
        <f>SUMIFS(SpendData2[Debit],SpendData2[Transaction Date],"&gt;"&amp;EA$27,SpendData2[Transaction Date],"&lt;="&amp;EB$27,SpendData2[Category],$F34)</f>
        <v>0</v>
      </c>
      <c r="EC34" s="148">
        <f>SUMIFS(SpendData2[Debit],SpendData2[Transaction Date],"&gt;"&amp;EB$27,SpendData2[Transaction Date],"&lt;="&amp;EC$27,SpendData2[Category],$F34)</f>
        <v>0</v>
      </c>
      <c r="ED34" s="148">
        <f>SUMIFS(SpendData2[Debit],SpendData2[Transaction Date],"&gt;"&amp;EC$27,SpendData2[Transaction Date],"&lt;="&amp;ED$27,SpendData2[Category],$F34)</f>
        <v>0</v>
      </c>
      <c r="EE34" s="148">
        <f>SUMIFS(SpendData2[Debit],SpendData2[Transaction Date],"&gt;"&amp;ED$27,SpendData2[Transaction Date],"&lt;="&amp;EE$27,SpendData2[Category],$F34)</f>
        <v>0</v>
      </c>
      <c r="EF34" s="148">
        <f>SUMIFS(SpendData2[Debit],SpendData2[Transaction Date],"&gt;"&amp;EE$27,SpendData2[Transaction Date],"&lt;="&amp;EF$27,SpendData2[Category],$F34)</f>
        <v>0</v>
      </c>
      <c r="EG34" s="148">
        <f>SUMIFS(SpendData2[Debit],SpendData2[Transaction Date],"&gt;"&amp;EF$27,SpendData2[Transaction Date],"&lt;="&amp;EG$27,SpendData2[Category],$F34)</f>
        <v>0</v>
      </c>
      <c r="EH34" s="148">
        <f>SUMIFS(SpendData2[Debit],SpendData2[Transaction Date],"&gt;"&amp;EG$27,SpendData2[Transaction Date],"&lt;="&amp;EH$27,SpendData2[Category],$F34)</f>
        <v>0</v>
      </c>
      <c r="EI34" s="148">
        <f>SUMIFS(SpendData2[Debit],SpendData2[Transaction Date],"&gt;"&amp;EH$27,SpendData2[Transaction Date],"&lt;="&amp;EI$27,SpendData2[Category],$F34)</f>
        <v>0</v>
      </c>
      <c r="EJ34" s="148">
        <f>SUMIFS(SpendData2[Debit],SpendData2[Transaction Date],"&gt;"&amp;EI$27,SpendData2[Transaction Date],"&lt;="&amp;EJ$27,SpendData2[Category],$F34)</f>
        <v>0</v>
      </c>
      <c r="EK34" s="148">
        <f>SUMIFS(SpendData2[Debit],SpendData2[Transaction Date],"&gt;"&amp;EJ$27,SpendData2[Transaction Date],"&lt;="&amp;EK$27,SpendData2[Category],$F34)</f>
        <v>0</v>
      </c>
      <c r="EL34" s="148">
        <f>SUMIFS(SpendData2[Debit],SpendData2[Transaction Date],"&gt;"&amp;EK$27,SpendData2[Transaction Date],"&lt;="&amp;EL$27,SpendData2[Category],$F34)</f>
        <v>0</v>
      </c>
      <c r="EM34" s="148">
        <f>SUMIFS(SpendData2[Debit],SpendData2[Transaction Date],"&gt;"&amp;EL$27,SpendData2[Transaction Date],"&lt;="&amp;EM$27,SpendData2[Category],$F34)</f>
        <v>0</v>
      </c>
      <c r="EN34" s="148">
        <f>SUMIFS(SpendData2[Debit],SpendData2[Transaction Date],"&gt;"&amp;EM$27,SpendData2[Transaction Date],"&lt;="&amp;EN$27,SpendData2[Category],$F34)</f>
        <v>0</v>
      </c>
      <c r="EO34" s="148">
        <f>SUMIFS(SpendData2[Debit],SpendData2[Transaction Date],"&gt;"&amp;EN$27,SpendData2[Transaction Date],"&lt;="&amp;EO$27,SpendData2[Category],$F34)</f>
        <v>0</v>
      </c>
      <c r="EP34" s="148">
        <f>SUMIFS(SpendData2[Debit],SpendData2[Transaction Date],"&gt;"&amp;EO$27,SpendData2[Transaction Date],"&lt;="&amp;EP$27,SpendData2[Category],$F34)</f>
        <v>0</v>
      </c>
      <c r="EQ34" s="148">
        <f>SUMIFS(SpendData2[Debit],SpendData2[Transaction Date],"&gt;"&amp;EP$27,SpendData2[Transaction Date],"&lt;="&amp;EQ$27,SpendData2[Category],$F34)</f>
        <v>0</v>
      </c>
      <c r="ER34" s="148">
        <f>SUMIFS(SpendData2[Debit],SpendData2[Transaction Date],"&gt;"&amp;EQ$27,SpendData2[Transaction Date],"&lt;="&amp;ER$27,SpendData2[Category],$F34)</f>
        <v>0</v>
      </c>
      <c r="ES34" s="148">
        <f>SUMIFS(SpendData2[Debit],SpendData2[Transaction Date],"&gt;"&amp;ER$27,SpendData2[Transaction Date],"&lt;="&amp;ES$27,SpendData2[Category],$F34)</f>
        <v>0</v>
      </c>
      <c r="ET34" s="148">
        <f>SUMIFS(SpendData2[Debit],SpendData2[Transaction Date],"&gt;"&amp;ES$27,SpendData2[Transaction Date],"&lt;="&amp;ET$27,SpendData2[Category],$F34)</f>
        <v>0</v>
      </c>
      <c r="EU34" s="148">
        <f>SUMIFS(SpendData2[Debit],SpendData2[Transaction Date],"&gt;"&amp;ET$27,SpendData2[Transaction Date],"&lt;="&amp;EU$27,SpendData2[Category],$F34)</f>
        <v>0</v>
      </c>
      <c r="EV34" s="148">
        <f>SUMIFS(SpendData2[Debit],SpendData2[Transaction Date],"&gt;"&amp;EU$27,SpendData2[Transaction Date],"&lt;="&amp;EV$27,SpendData2[Category],$F34)</f>
        <v>0</v>
      </c>
      <c r="EW34" s="148">
        <f>SUMIFS(SpendData2[Debit],SpendData2[Transaction Date],"&gt;"&amp;EV$27,SpendData2[Transaction Date],"&lt;="&amp;EW$27,SpendData2[Category],$F34)</f>
        <v>0</v>
      </c>
      <c r="EX34" s="148">
        <f>SUMIFS(SpendData2[Debit],SpendData2[Transaction Date],"&gt;"&amp;EW$27,SpendData2[Transaction Date],"&lt;="&amp;EX$27,SpendData2[Category],$F34)</f>
        <v>0</v>
      </c>
      <c r="EY34" s="148">
        <f>SUMIFS(SpendData2[Debit],SpendData2[Transaction Date],"&gt;"&amp;EX$27,SpendData2[Transaction Date],"&lt;="&amp;EY$27,SpendData2[Category],$F34)</f>
        <v>0</v>
      </c>
      <c r="EZ34" s="148">
        <f>SUMIFS(SpendData2[Debit],SpendData2[Transaction Date],"&gt;"&amp;EY$27,SpendData2[Transaction Date],"&lt;="&amp;EZ$27,SpendData2[Category],$F34)</f>
        <v>0</v>
      </c>
      <c r="FA34" s="148">
        <f>SUMIFS(SpendData2[Debit],SpendData2[Transaction Date],"&gt;"&amp;EZ$27,SpendData2[Transaction Date],"&lt;="&amp;FA$27,SpendData2[Category],$F34)</f>
        <v>0</v>
      </c>
      <c r="FB34" s="148">
        <f>SUMIFS(SpendData2[Debit],SpendData2[Transaction Date],"&gt;"&amp;FA$27,SpendData2[Transaction Date],"&lt;="&amp;FB$27,SpendData2[Category],$F34)</f>
        <v>0</v>
      </c>
      <c r="FC34" s="148">
        <f>SUMIFS(SpendData2[Debit],SpendData2[Transaction Date],"&gt;"&amp;FB$27,SpendData2[Transaction Date],"&lt;="&amp;FC$27,SpendData2[Category],$F34)</f>
        <v>0</v>
      </c>
      <c r="FD34" s="148">
        <f>SUMIFS(SpendData2[Debit],SpendData2[Transaction Date],"&gt;"&amp;FC$27,SpendData2[Transaction Date],"&lt;="&amp;FD$27,SpendData2[Category],$F34)</f>
        <v>0</v>
      </c>
      <c r="FE34" s="148">
        <f>SUMIFS(SpendData2[Debit],SpendData2[Transaction Date],"&gt;"&amp;FD$27,SpendData2[Transaction Date],"&lt;="&amp;FE$27,SpendData2[Category],$F34)</f>
        <v>0</v>
      </c>
      <c r="FF34" s="148">
        <f>SUMIFS(SpendData2[Debit],SpendData2[Transaction Date],"&gt;"&amp;FE$27,SpendData2[Transaction Date],"&lt;="&amp;FF$27,SpendData2[Category],$F34)</f>
        <v>0</v>
      </c>
      <c r="FG34" s="148">
        <f>SUMIFS(SpendData2[Debit],SpendData2[Transaction Date],"&gt;"&amp;FF$27,SpendData2[Transaction Date],"&lt;="&amp;FG$27,SpendData2[Category],$F34)</f>
        <v>0</v>
      </c>
      <c r="FH34" s="148">
        <f>SUMIFS(SpendData2[Debit],SpendData2[Transaction Date],"&gt;"&amp;FG$27,SpendData2[Transaction Date],"&lt;="&amp;FH$27,SpendData2[Category],$F34)</f>
        <v>0</v>
      </c>
      <c r="FI34" s="148">
        <f>SUMIFS(SpendData2[Debit],SpendData2[Transaction Date],"&gt;"&amp;FH$27,SpendData2[Transaction Date],"&lt;="&amp;FI$27,SpendData2[Category],$F34)</f>
        <v>0</v>
      </c>
      <c r="FJ34" s="148">
        <f>SUMIFS(SpendData2[Debit],SpendData2[Transaction Date],"&gt;"&amp;FI$27,SpendData2[Transaction Date],"&lt;="&amp;FJ$27,SpendData2[Category],$F34)</f>
        <v>0</v>
      </c>
      <c r="FK34" s="148">
        <f>SUMIFS(SpendData2[Debit],SpendData2[Transaction Date],"&gt;"&amp;FJ$27,SpendData2[Transaction Date],"&lt;="&amp;FK$27,SpendData2[Category],$F34)</f>
        <v>0</v>
      </c>
      <c r="FL34" s="148">
        <f>SUMIFS(SpendData2[Debit],SpendData2[Transaction Date],"&gt;"&amp;FK$27,SpendData2[Transaction Date],"&lt;="&amp;FL$27,SpendData2[Category],$F34)</f>
        <v>0</v>
      </c>
      <c r="FM34" s="148">
        <f>SUMIFS(SpendData2[Debit],SpendData2[Transaction Date],"&gt;"&amp;FL$27,SpendData2[Transaction Date],"&lt;="&amp;FM$27,SpendData2[Category],$F34)</f>
        <v>0</v>
      </c>
      <c r="FN34" s="148">
        <f>SUMIFS(SpendData2[Debit],SpendData2[Transaction Date],"&gt;"&amp;FM$27,SpendData2[Transaction Date],"&lt;="&amp;FN$27,SpendData2[Category],$F34)</f>
        <v>0</v>
      </c>
      <c r="FO34" s="148">
        <f>SUMIFS(SpendData2[Debit],SpendData2[Transaction Date],"&gt;"&amp;FN$27,SpendData2[Transaction Date],"&lt;="&amp;FO$27,SpendData2[Category],$F34)</f>
        <v>0</v>
      </c>
      <c r="FP34" s="148">
        <f>SUMIFS(SpendData2[Debit],SpendData2[Transaction Date],"&gt;"&amp;FO$27,SpendData2[Transaction Date],"&lt;="&amp;FP$27,SpendData2[Category],$F34)</f>
        <v>0</v>
      </c>
      <c r="FQ34" s="148">
        <f>SUMIFS(SpendData2[Debit],SpendData2[Transaction Date],"&gt;"&amp;FP$27,SpendData2[Transaction Date],"&lt;="&amp;FQ$27,SpendData2[Category],$F34)</f>
        <v>0</v>
      </c>
      <c r="FR34" s="148">
        <f>SUMIFS(SpendData2[Debit],SpendData2[Transaction Date],"&gt;"&amp;FQ$27,SpendData2[Transaction Date],"&lt;="&amp;FR$27,SpendData2[Category],$F34)</f>
        <v>0</v>
      </c>
      <c r="FS34" s="148">
        <f>SUMIFS(SpendData2[Debit],SpendData2[Transaction Date],"&gt;"&amp;FR$27,SpendData2[Transaction Date],"&lt;="&amp;FS$27,SpendData2[Category],$F34)</f>
        <v>0</v>
      </c>
      <c r="FT34" s="148">
        <f>SUMIFS(SpendData2[Debit],SpendData2[Transaction Date],"&gt;"&amp;FS$27,SpendData2[Transaction Date],"&lt;="&amp;FT$27,SpendData2[Category],$F34)</f>
        <v>0</v>
      </c>
      <c r="FU34" s="148">
        <f>SUMIFS(SpendData2[Debit],SpendData2[Transaction Date],"&gt;"&amp;FT$27,SpendData2[Transaction Date],"&lt;="&amp;FU$27,SpendData2[Category],$F34)</f>
        <v>0</v>
      </c>
      <c r="FV34" s="148">
        <f>SUMIFS(SpendData2[Debit],SpendData2[Transaction Date],"&gt;"&amp;FU$27,SpendData2[Transaction Date],"&lt;="&amp;FV$27,SpendData2[Category],$F34)</f>
        <v>0</v>
      </c>
      <c r="FW34" s="148">
        <f>SUMIFS(SpendData2[Debit],SpendData2[Transaction Date],"&gt;"&amp;FV$27,SpendData2[Transaction Date],"&lt;="&amp;FW$27,SpendData2[Category],$F34)</f>
        <v>0</v>
      </c>
      <c r="FX34" s="148">
        <f>SUMIFS(SpendData2[Debit],SpendData2[Transaction Date],"&gt;"&amp;FW$27,SpendData2[Transaction Date],"&lt;="&amp;FX$27,SpendData2[Category],$F34)</f>
        <v>0</v>
      </c>
      <c r="FY34" s="148">
        <f>SUMIFS(SpendData2[Debit],SpendData2[Transaction Date],"&gt;"&amp;FX$27,SpendData2[Transaction Date],"&lt;="&amp;FY$27,SpendData2[Category],$F34)</f>
        <v>0</v>
      </c>
      <c r="FZ34" s="148">
        <f>SUMIFS(SpendData2[Debit],SpendData2[Transaction Date],"&gt;"&amp;FY$27,SpendData2[Transaction Date],"&lt;="&amp;FZ$27,SpendData2[Category],$F34)</f>
        <v>0</v>
      </c>
      <c r="GA34" s="148">
        <f>SUMIFS(SpendData2[Debit],SpendData2[Transaction Date],"&gt;"&amp;FZ$27,SpendData2[Transaction Date],"&lt;="&amp;GA$27,SpendData2[Category],$F34)</f>
        <v>0</v>
      </c>
      <c r="GB34" s="148">
        <f>SUMIFS(SpendData2[Debit],SpendData2[Transaction Date],"&gt;"&amp;GA$27,SpendData2[Transaction Date],"&lt;="&amp;GB$27,SpendData2[Category],$F34)</f>
        <v>0</v>
      </c>
      <c r="GC34" s="148">
        <f>SUMIFS(SpendData2[Debit],SpendData2[Transaction Date],"&gt;"&amp;GB$27,SpendData2[Transaction Date],"&lt;="&amp;GC$27,SpendData2[Category],$F34)</f>
        <v>0</v>
      </c>
      <c r="GD34" s="148">
        <f>SUMIFS(SpendData2[Debit],SpendData2[Transaction Date],"&gt;"&amp;GC$27,SpendData2[Transaction Date],"&lt;="&amp;GD$27,SpendData2[Category],$F34)</f>
        <v>0</v>
      </c>
      <c r="GE34" s="148">
        <f>SUMIFS(SpendData2[Debit],SpendData2[Transaction Date],"&gt;"&amp;GD$27,SpendData2[Transaction Date],"&lt;="&amp;GE$27,SpendData2[Category],$F34)</f>
        <v>0</v>
      </c>
      <c r="GH34" s="35">
        <v>45199</v>
      </c>
      <c r="GI34" s="408">
        <v>0</v>
      </c>
      <c r="GJ34" s="408">
        <v>85</v>
      </c>
      <c r="GK34" s="408">
        <v>3772.3086750631574</v>
      </c>
    </row>
    <row r="35" spans="5:193" x14ac:dyDescent="0.3">
      <c r="E35" t="str">
        <f>IFERROR(VLOOKUP(A18,#REF!,25,FALSE),"")</f>
        <v/>
      </c>
      <c r="F35">
        <f t="shared" si="548"/>
        <v>0</v>
      </c>
      <c r="H35" s="148">
        <f>SUMIFS(SpendData2[Debit],SpendData2[Transaction Date],"&gt;"&amp;G$27,SpendData2[Transaction Date],"&lt;="&amp;H$27,SpendData2[Category],$F35)</f>
        <v>0</v>
      </c>
      <c r="I35" s="148">
        <f>SUMIFS(SpendData2[Debit],SpendData2[Transaction Date],"&gt;"&amp;H$27,SpendData2[Transaction Date],"&lt;="&amp;I$27,SpendData2[Category],$F35)</f>
        <v>0</v>
      </c>
      <c r="J35" s="148">
        <f>SUMIFS(SpendData2[Debit],SpendData2[Transaction Date],"&gt;"&amp;I$27,SpendData2[Transaction Date],"&lt;="&amp;J$27,SpendData2[Category],$F35)</f>
        <v>0</v>
      </c>
      <c r="K35" s="148">
        <f>SUMIFS(SpendData2[Debit],SpendData2[Transaction Date],"&gt;"&amp;J$27,SpendData2[Transaction Date],"&lt;="&amp;K$27,SpendData2[Category],$F35)</f>
        <v>0</v>
      </c>
      <c r="L35" s="148">
        <f>SUMIFS(SpendData2[Debit],SpendData2[Transaction Date],"&gt;"&amp;K$27,SpendData2[Transaction Date],"&lt;="&amp;L$27,SpendData2[Category],$F35)</f>
        <v>0</v>
      </c>
      <c r="M35" s="148">
        <f>SUMIFS(SpendData2[Debit],SpendData2[Transaction Date],"&gt;"&amp;L$27,SpendData2[Transaction Date],"&lt;="&amp;M$27,SpendData2[Category],$F35)</f>
        <v>0</v>
      </c>
      <c r="N35" s="148">
        <f>SUMIFS(SpendData2[Debit],SpendData2[Transaction Date],"&gt;"&amp;M$27,SpendData2[Transaction Date],"&lt;="&amp;N$27,SpendData2[Category],$F35)</f>
        <v>0</v>
      </c>
      <c r="O35" s="148">
        <f>SUMIFS(SpendData2[Debit],SpendData2[Transaction Date],"&gt;"&amp;N$27,SpendData2[Transaction Date],"&lt;="&amp;O$27,SpendData2[Category],$F35)</f>
        <v>0</v>
      </c>
      <c r="P35" s="148">
        <f>SUMIFS(SpendData2[Debit],SpendData2[Transaction Date],"&gt;"&amp;O$27,SpendData2[Transaction Date],"&lt;="&amp;P$27,SpendData2[Category],$F35)</f>
        <v>0</v>
      </c>
      <c r="Q35" s="148">
        <f>SUMIFS(SpendData2[Debit],SpendData2[Transaction Date],"&gt;"&amp;P$27,SpendData2[Transaction Date],"&lt;="&amp;Q$27,SpendData2[Category],$F35)</f>
        <v>0</v>
      </c>
      <c r="R35" s="148">
        <f>SUMIFS(SpendData2[Debit],SpendData2[Transaction Date],"&gt;"&amp;Q$27,SpendData2[Transaction Date],"&lt;="&amp;R$27,SpendData2[Category],$F35)</f>
        <v>0</v>
      </c>
      <c r="S35" s="148">
        <f>SUMIFS(SpendData2[Debit],SpendData2[Transaction Date],"&gt;"&amp;R$27,SpendData2[Transaction Date],"&lt;="&amp;S$27,SpendData2[Category],$F35)</f>
        <v>0</v>
      </c>
      <c r="T35" s="148">
        <f>SUMIFS(SpendData2[Debit],SpendData2[Transaction Date],"&gt;"&amp;S$27,SpendData2[Transaction Date],"&lt;="&amp;T$27,SpendData2[Category],$F35)</f>
        <v>0</v>
      </c>
      <c r="U35" s="148">
        <f>SUMIFS(SpendData2[Debit],SpendData2[Transaction Date],"&gt;"&amp;T$27,SpendData2[Transaction Date],"&lt;="&amp;U$27,SpendData2[Category],$F35)</f>
        <v>0</v>
      </c>
      <c r="V35" s="148">
        <f>SUMIFS(SpendData2[Debit],SpendData2[Transaction Date],"&gt;"&amp;U$27,SpendData2[Transaction Date],"&lt;="&amp;V$27,SpendData2[Category],$F35)</f>
        <v>0</v>
      </c>
      <c r="W35" s="148">
        <f>SUMIFS(SpendData2[Debit],SpendData2[Transaction Date],"&gt;"&amp;V$27,SpendData2[Transaction Date],"&lt;="&amp;W$27,SpendData2[Category],$F35)</f>
        <v>0</v>
      </c>
      <c r="X35" s="148">
        <f>SUMIFS(SpendData2[Debit],SpendData2[Transaction Date],"&gt;"&amp;W$27,SpendData2[Transaction Date],"&lt;="&amp;X$27,SpendData2[Category],$F35)</f>
        <v>0</v>
      </c>
      <c r="Y35" s="148">
        <f>SUMIFS(SpendData2[Debit],SpendData2[Transaction Date],"&gt;"&amp;X$27,SpendData2[Transaction Date],"&lt;="&amp;Y$27,SpendData2[Category],$F35)</f>
        <v>0</v>
      </c>
      <c r="Z35" s="148">
        <f>SUMIFS(SpendData2[Debit],SpendData2[Transaction Date],"&gt;"&amp;Y$27,SpendData2[Transaction Date],"&lt;="&amp;Z$27,SpendData2[Category],$F35)</f>
        <v>0</v>
      </c>
      <c r="AA35" s="148">
        <f>SUMIFS(SpendData2[Debit],SpendData2[Transaction Date],"&gt;"&amp;Z$27,SpendData2[Transaction Date],"&lt;="&amp;AA$27,SpendData2[Category],$F35)</f>
        <v>0</v>
      </c>
      <c r="AB35" s="148">
        <f>SUMIFS(SpendData2[Debit],SpendData2[Transaction Date],"&gt;"&amp;AA$27,SpendData2[Transaction Date],"&lt;="&amp;AB$27,SpendData2[Category],$F35)</f>
        <v>0</v>
      </c>
      <c r="AC35" s="148">
        <f>SUMIFS(SpendData2[Debit],SpendData2[Transaction Date],"&gt;"&amp;AB$27,SpendData2[Transaction Date],"&lt;="&amp;AC$27,SpendData2[Category],$F35)</f>
        <v>0</v>
      </c>
      <c r="AD35" s="148">
        <f>SUMIFS(SpendData2[Debit],SpendData2[Transaction Date],"&gt;"&amp;AC$27,SpendData2[Transaction Date],"&lt;="&amp;AD$27,SpendData2[Category],$F35)</f>
        <v>0</v>
      </c>
      <c r="AE35" s="148">
        <f>SUMIFS(SpendData2[Debit],SpendData2[Transaction Date],"&gt;"&amp;AD$27,SpendData2[Transaction Date],"&lt;="&amp;AE$27,SpendData2[Category],$F35)</f>
        <v>0</v>
      </c>
      <c r="AF35" s="148">
        <f>SUMIFS(SpendData2[Debit],SpendData2[Transaction Date],"&gt;"&amp;AE$27,SpendData2[Transaction Date],"&lt;="&amp;AF$27,SpendData2[Category],$F35)</f>
        <v>0</v>
      </c>
      <c r="AG35" s="148">
        <f>SUMIFS(SpendData2[Debit],SpendData2[Transaction Date],"&gt;"&amp;AF$27,SpendData2[Transaction Date],"&lt;="&amp;AG$27,SpendData2[Category],$F35)</f>
        <v>0</v>
      </c>
      <c r="AH35" s="148">
        <f>SUMIFS(SpendData2[Debit],SpendData2[Transaction Date],"&gt;"&amp;AG$27,SpendData2[Transaction Date],"&lt;="&amp;AH$27,SpendData2[Category],$F35)</f>
        <v>0</v>
      </c>
      <c r="AI35" s="148">
        <f>SUMIFS(SpendData2[Debit],SpendData2[Transaction Date],"&gt;"&amp;AH$27,SpendData2[Transaction Date],"&lt;="&amp;AI$27,SpendData2[Category],$F35)</f>
        <v>0</v>
      </c>
      <c r="AJ35" s="148">
        <f>SUMIFS(SpendData2[Debit],SpendData2[Transaction Date],"&gt;"&amp;AI$27,SpendData2[Transaction Date],"&lt;="&amp;AJ$27,SpendData2[Category],$F35)</f>
        <v>0</v>
      </c>
      <c r="AK35" s="148">
        <f>SUMIFS(SpendData2[Debit],SpendData2[Transaction Date],"&gt;"&amp;AJ$27,SpendData2[Transaction Date],"&lt;="&amp;AK$27,SpendData2[Category],$F35)</f>
        <v>0</v>
      </c>
      <c r="AL35" s="148">
        <f>SUMIFS(SpendData2[Debit],SpendData2[Transaction Date],"&gt;"&amp;AK$27,SpendData2[Transaction Date],"&lt;="&amp;AL$27,SpendData2[Category],$F35)</f>
        <v>0</v>
      </c>
      <c r="AM35" s="148">
        <f>SUMIFS(SpendData2[Debit],SpendData2[Transaction Date],"&gt;"&amp;AL$27,SpendData2[Transaction Date],"&lt;="&amp;AM$27,SpendData2[Category],$F35)</f>
        <v>0</v>
      </c>
      <c r="AN35" s="148">
        <f>SUMIFS(SpendData2[Debit],SpendData2[Transaction Date],"&gt;"&amp;AM$27,SpendData2[Transaction Date],"&lt;="&amp;AN$27,SpendData2[Category],$F35)</f>
        <v>0</v>
      </c>
      <c r="AO35" s="148">
        <f>SUMIFS(SpendData2[Debit],SpendData2[Transaction Date],"&gt;"&amp;AN$27,SpendData2[Transaction Date],"&lt;="&amp;AO$27,SpendData2[Category],$F35)</f>
        <v>0</v>
      </c>
      <c r="AP35" s="148">
        <f>SUMIFS(SpendData2[Debit],SpendData2[Transaction Date],"&gt;"&amp;AO$27,SpendData2[Transaction Date],"&lt;="&amp;AP$27,SpendData2[Category],$F35)</f>
        <v>0</v>
      </c>
      <c r="AQ35" s="148">
        <f>SUMIFS(SpendData2[Debit],SpendData2[Transaction Date],"&gt;"&amp;AP$27,SpendData2[Transaction Date],"&lt;="&amp;AQ$27,SpendData2[Category],$F35)</f>
        <v>0</v>
      </c>
      <c r="AR35" s="148">
        <f>SUMIFS(SpendData2[Debit],SpendData2[Transaction Date],"&gt;"&amp;AQ$27,SpendData2[Transaction Date],"&lt;="&amp;AR$27,SpendData2[Category],$F35)</f>
        <v>0</v>
      </c>
      <c r="AS35" s="148">
        <f>SUMIFS(SpendData2[Debit],SpendData2[Transaction Date],"&gt;"&amp;AR$27,SpendData2[Transaction Date],"&lt;="&amp;AS$27,SpendData2[Category],$F35)</f>
        <v>0</v>
      </c>
      <c r="AT35" s="148">
        <f>SUMIFS(SpendData2[Debit],SpendData2[Transaction Date],"&gt;"&amp;AS$27,SpendData2[Transaction Date],"&lt;="&amp;AT$27,SpendData2[Category],$F35)</f>
        <v>0</v>
      </c>
      <c r="AU35" s="148">
        <f>SUMIFS(SpendData2[Debit],SpendData2[Transaction Date],"&gt;"&amp;AT$27,SpendData2[Transaction Date],"&lt;="&amp;AU$27,SpendData2[Category],$F35)</f>
        <v>0</v>
      </c>
      <c r="AV35" s="148">
        <f>SUMIFS(SpendData2[Debit],SpendData2[Transaction Date],"&gt;"&amp;AU$27,SpendData2[Transaction Date],"&lt;="&amp;AV$27,SpendData2[Category],$F35)</f>
        <v>0</v>
      </c>
      <c r="AW35" s="148">
        <f>SUMIFS(SpendData2[Debit],SpendData2[Transaction Date],"&gt;"&amp;AV$27,SpendData2[Transaction Date],"&lt;="&amp;AW$27,SpendData2[Category],$F35)</f>
        <v>0</v>
      </c>
      <c r="AX35" s="148">
        <f>SUMIFS(SpendData2[Debit],SpendData2[Transaction Date],"&gt;"&amp;AW$27,SpendData2[Transaction Date],"&lt;="&amp;AX$27,SpendData2[Category],$F35)</f>
        <v>0</v>
      </c>
      <c r="AY35" s="148">
        <f>SUMIFS(SpendData2[Debit],SpendData2[Transaction Date],"&gt;"&amp;AX$27,SpendData2[Transaction Date],"&lt;="&amp;AY$27,SpendData2[Category],$F35)</f>
        <v>0</v>
      </c>
      <c r="AZ35" s="148">
        <f>SUMIFS(SpendData2[Debit],SpendData2[Transaction Date],"&gt;"&amp;AY$27,SpendData2[Transaction Date],"&lt;="&amp;AZ$27,SpendData2[Category],$F35)</f>
        <v>0</v>
      </c>
      <c r="BA35" s="148">
        <f>SUMIFS(SpendData2[Debit],SpendData2[Transaction Date],"&gt;"&amp;AZ$27,SpendData2[Transaction Date],"&lt;="&amp;BA$27,SpendData2[Category],$F35)</f>
        <v>0</v>
      </c>
      <c r="BB35" s="148">
        <f>SUMIFS(SpendData2[Debit],SpendData2[Transaction Date],"&gt;"&amp;BA$27,SpendData2[Transaction Date],"&lt;="&amp;BB$27,SpendData2[Category],$F35)</f>
        <v>0</v>
      </c>
      <c r="BC35" s="148">
        <f>SUMIFS(SpendData2[Debit],SpendData2[Transaction Date],"&gt;"&amp;BB$27,SpendData2[Transaction Date],"&lt;="&amp;BC$27,SpendData2[Category],$F35)</f>
        <v>0</v>
      </c>
      <c r="BD35" s="148">
        <f>SUMIFS(SpendData2[Debit],SpendData2[Transaction Date],"&gt;"&amp;BC$27,SpendData2[Transaction Date],"&lt;="&amp;BD$27,SpendData2[Category],$F35)</f>
        <v>0</v>
      </c>
      <c r="BE35" s="148">
        <f>SUMIFS(SpendData2[Debit],SpendData2[Transaction Date],"&gt;"&amp;BD$27,SpendData2[Transaction Date],"&lt;="&amp;BE$27,SpendData2[Category],$F35)</f>
        <v>0</v>
      </c>
      <c r="BF35" s="148">
        <f>SUMIFS(SpendData2[Debit],SpendData2[Transaction Date],"&gt;"&amp;BE$27,SpendData2[Transaction Date],"&lt;="&amp;BF$27,SpendData2[Category],$F35)</f>
        <v>0</v>
      </c>
      <c r="BG35" s="148">
        <f>SUMIFS(SpendData2[Debit],SpendData2[Transaction Date],"&gt;"&amp;BF$27,SpendData2[Transaction Date],"&lt;="&amp;BG$27,SpendData2[Category],$F35)</f>
        <v>0</v>
      </c>
      <c r="BH35" s="148">
        <f>SUMIFS(SpendData2[Debit],SpendData2[Transaction Date],"&gt;"&amp;BG$27,SpendData2[Transaction Date],"&lt;="&amp;BH$27,SpendData2[Category],$F35)</f>
        <v>0</v>
      </c>
      <c r="BI35" s="148">
        <f>SUMIFS(SpendData2[Debit],SpendData2[Transaction Date],"&gt;"&amp;BH$27,SpendData2[Transaction Date],"&lt;="&amp;BI$27,SpendData2[Category],$F35)</f>
        <v>0</v>
      </c>
      <c r="BJ35" s="148">
        <f>SUMIFS(SpendData2[Debit],SpendData2[Transaction Date],"&gt;"&amp;BI$27,SpendData2[Transaction Date],"&lt;="&amp;BJ$27,SpendData2[Category],$F35)</f>
        <v>0</v>
      </c>
      <c r="BK35" s="148">
        <f>SUMIFS(SpendData2[Debit],SpendData2[Transaction Date],"&gt;"&amp;BJ$27,SpendData2[Transaction Date],"&lt;="&amp;BK$27,SpendData2[Category],$F35)</f>
        <v>0</v>
      </c>
      <c r="BL35" s="148">
        <f>SUMIFS(SpendData2[Debit],SpendData2[Transaction Date],"&gt;"&amp;BK$27,SpendData2[Transaction Date],"&lt;="&amp;BL$27,SpendData2[Category],$F35)</f>
        <v>0</v>
      </c>
      <c r="BM35" s="148">
        <f>SUMIFS(SpendData2[Debit],SpendData2[Transaction Date],"&gt;"&amp;BL$27,SpendData2[Transaction Date],"&lt;="&amp;BM$27,SpendData2[Category],$F35)</f>
        <v>0</v>
      </c>
      <c r="BN35" s="148">
        <f>SUMIFS(SpendData2[Debit],SpendData2[Transaction Date],"&gt;"&amp;BM$27,SpendData2[Transaction Date],"&lt;="&amp;BN$27,SpendData2[Category],$F35)</f>
        <v>0</v>
      </c>
      <c r="BO35" s="148">
        <f>SUMIFS(SpendData2[Debit],SpendData2[Transaction Date],"&gt;"&amp;BN$27,SpendData2[Transaction Date],"&lt;="&amp;BO$27,SpendData2[Category],$F35)</f>
        <v>0</v>
      </c>
      <c r="BP35" s="148">
        <f>SUMIFS(SpendData2[Debit],SpendData2[Transaction Date],"&gt;"&amp;BO$27,SpendData2[Transaction Date],"&lt;="&amp;BP$27,SpendData2[Category],$F35)</f>
        <v>0</v>
      </c>
      <c r="BQ35" s="148">
        <f>SUMIFS(SpendData2[Debit],SpendData2[Transaction Date],"&gt;"&amp;BP$27,SpendData2[Transaction Date],"&lt;="&amp;BQ$27,SpendData2[Category],$F35)</f>
        <v>0</v>
      </c>
      <c r="BR35" s="148">
        <f>SUMIFS(SpendData2[Debit],SpendData2[Transaction Date],"&gt;"&amp;BQ$27,SpendData2[Transaction Date],"&lt;="&amp;BR$27,SpendData2[Category],$F35)</f>
        <v>0</v>
      </c>
      <c r="BS35" s="148">
        <f>SUMIFS(SpendData2[Debit],SpendData2[Transaction Date],"&gt;"&amp;BR$27,SpendData2[Transaction Date],"&lt;="&amp;BS$27,SpendData2[Category],$F35)</f>
        <v>0</v>
      </c>
      <c r="BT35" s="148">
        <f>SUMIFS(SpendData2[Debit],SpendData2[Transaction Date],"&gt;"&amp;BS$27,SpendData2[Transaction Date],"&lt;="&amp;BT$27,SpendData2[Category],$F35)</f>
        <v>0</v>
      </c>
      <c r="BU35" s="148">
        <f>SUMIFS(SpendData2[Debit],SpendData2[Transaction Date],"&gt;"&amp;BT$27,SpendData2[Transaction Date],"&lt;="&amp;BU$27,SpendData2[Category],$F35)</f>
        <v>0</v>
      </c>
      <c r="BV35" s="148">
        <f>SUMIFS(SpendData2[Debit],SpendData2[Transaction Date],"&gt;"&amp;BU$27,SpendData2[Transaction Date],"&lt;="&amp;BV$27,SpendData2[Category],$F35)</f>
        <v>0</v>
      </c>
      <c r="BW35" s="148">
        <f>SUMIFS(SpendData2[Debit],SpendData2[Transaction Date],"&gt;"&amp;BV$27,SpendData2[Transaction Date],"&lt;="&amp;BW$27,SpendData2[Category],$F35)</f>
        <v>0</v>
      </c>
      <c r="BX35" s="148">
        <f>SUMIFS(SpendData2[Debit],SpendData2[Transaction Date],"&gt;"&amp;BW$27,SpendData2[Transaction Date],"&lt;="&amp;BX$27,SpendData2[Category],$F35)</f>
        <v>0</v>
      </c>
      <c r="BY35" s="148">
        <f>SUMIFS(SpendData2[Debit],SpendData2[Transaction Date],"&gt;"&amp;BX$27,SpendData2[Transaction Date],"&lt;="&amp;BY$27,SpendData2[Category],$F35)</f>
        <v>0</v>
      </c>
      <c r="BZ35" s="148">
        <f>SUMIFS(SpendData2[Debit],SpendData2[Transaction Date],"&gt;"&amp;BY$27,SpendData2[Transaction Date],"&lt;="&amp;BZ$27,SpendData2[Category],$F35)</f>
        <v>0</v>
      </c>
      <c r="CA35" s="148">
        <f>SUMIFS(SpendData2[Debit],SpendData2[Transaction Date],"&gt;"&amp;BZ$27,SpendData2[Transaction Date],"&lt;="&amp;CA$27,SpendData2[Category],$F35)</f>
        <v>0</v>
      </c>
      <c r="CB35" s="148">
        <f>SUMIFS(SpendData2[Debit],SpendData2[Transaction Date],"&gt;"&amp;CA$27,SpendData2[Transaction Date],"&lt;="&amp;CB$27,SpendData2[Category],$F35)</f>
        <v>0</v>
      </c>
      <c r="CC35" s="148">
        <f>SUMIFS(SpendData2[Debit],SpendData2[Transaction Date],"&gt;"&amp;CB$27,SpendData2[Transaction Date],"&lt;="&amp;CC$27,SpendData2[Category],$F35)</f>
        <v>0</v>
      </c>
      <c r="CD35" s="148">
        <f>SUMIFS(SpendData2[Debit],SpendData2[Transaction Date],"&gt;"&amp;CC$27,SpendData2[Transaction Date],"&lt;="&amp;CD$27,SpendData2[Category],$F35)</f>
        <v>0</v>
      </c>
      <c r="CE35" s="148">
        <f>SUMIFS(SpendData2[Debit],SpendData2[Transaction Date],"&gt;"&amp;CD$27,SpendData2[Transaction Date],"&lt;="&amp;CE$27,SpendData2[Category],$F35)</f>
        <v>0</v>
      </c>
      <c r="CF35" s="148">
        <f>SUMIFS(SpendData2[Debit],SpendData2[Transaction Date],"&gt;"&amp;CE$27,SpendData2[Transaction Date],"&lt;="&amp;CF$27,SpendData2[Category],$F35)</f>
        <v>0</v>
      </c>
      <c r="CG35" s="148">
        <f>SUMIFS(SpendData2[Debit],SpendData2[Transaction Date],"&gt;"&amp;CF$27,SpendData2[Transaction Date],"&lt;="&amp;CG$27,SpendData2[Category],$F35)</f>
        <v>0</v>
      </c>
      <c r="CH35" s="148">
        <f>SUMIFS(SpendData2[Debit],SpendData2[Transaction Date],"&gt;"&amp;CG$27,SpendData2[Transaction Date],"&lt;="&amp;CH$27,SpendData2[Category],$F35)</f>
        <v>0</v>
      </c>
      <c r="CI35" s="148">
        <f>SUMIFS(SpendData2[Debit],SpendData2[Transaction Date],"&gt;"&amp;CH$27,SpendData2[Transaction Date],"&lt;="&amp;CI$27,SpendData2[Category],$F35)</f>
        <v>0</v>
      </c>
      <c r="CJ35" s="148">
        <f>SUMIFS(SpendData2[Debit],SpendData2[Transaction Date],"&gt;"&amp;CI$27,SpendData2[Transaction Date],"&lt;="&amp;CJ$27,SpendData2[Category],$F35)</f>
        <v>0</v>
      </c>
      <c r="CK35" s="148">
        <f>SUMIFS(SpendData2[Debit],SpendData2[Transaction Date],"&gt;"&amp;CJ$27,SpendData2[Transaction Date],"&lt;="&amp;CK$27,SpendData2[Category],$F35)</f>
        <v>0</v>
      </c>
      <c r="CL35" s="148">
        <f>SUMIFS(SpendData2[Debit],SpendData2[Transaction Date],"&gt;"&amp;CK$27,SpendData2[Transaction Date],"&lt;="&amp;CL$27,SpendData2[Category],$F35)</f>
        <v>0</v>
      </c>
      <c r="CM35" s="148">
        <f>SUMIFS(SpendData2[Debit],SpendData2[Transaction Date],"&gt;"&amp;CL$27,SpendData2[Transaction Date],"&lt;="&amp;CM$27,SpendData2[Category],$F35)</f>
        <v>0</v>
      </c>
      <c r="CN35" s="148">
        <f>SUMIFS(SpendData2[Debit],SpendData2[Transaction Date],"&gt;"&amp;CM$27,SpendData2[Transaction Date],"&lt;="&amp;CN$27,SpendData2[Category],$F35)</f>
        <v>0</v>
      </c>
      <c r="CO35" s="148">
        <f>SUMIFS(SpendData2[Debit],SpendData2[Transaction Date],"&gt;"&amp;CN$27,SpendData2[Transaction Date],"&lt;="&amp;CO$27,SpendData2[Category],$F35)</f>
        <v>0</v>
      </c>
      <c r="CP35" s="148">
        <f>SUMIFS(SpendData2[Debit],SpendData2[Transaction Date],"&gt;"&amp;CO$27,SpendData2[Transaction Date],"&lt;="&amp;CP$27,SpendData2[Category],$F35)</f>
        <v>0</v>
      </c>
      <c r="CQ35" s="148">
        <f>SUMIFS(SpendData2[Debit],SpendData2[Transaction Date],"&gt;"&amp;CP$27,SpendData2[Transaction Date],"&lt;="&amp;CQ$27,SpendData2[Category],$F35)</f>
        <v>0</v>
      </c>
      <c r="CR35" s="148">
        <f>SUMIFS(SpendData2[Debit],SpendData2[Transaction Date],"&gt;"&amp;CQ$27,SpendData2[Transaction Date],"&lt;="&amp;CR$27,SpendData2[Category],$F35)</f>
        <v>0</v>
      </c>
      <c r="CS35" s="148">
        <f>SUMIFS(SpendData2[Debit],SpendData2[Transaction Date],"&gt;"&amp;CR$27,SpendData2[Transaction Date],"&lt;="&amp;CS$27,SpendData2[Category],$F35)</f>
        <v>0</v>
      </c>
      <c r="CT35" s="148">
        <f>SUMIFS(SpendData2[Debit],SpendData2[Transaction Date],"&gt;"&amp;CS$27,SpendData2[Transaction Date],"&lt;="&amp;CT$27,SpendData2[Category],$F35)</f>
        <v>0</v>
      </c>
      <c r="CU35" s="148">
        <f>SUMIFS(SpendData2[Debit],SpendData2[Transaction Date],"&gt;"&amp;CT$27,SpendData2[Transaction Date],"&lt;="&amp;CU$27,SpendData2[Category],$F35)</f>
        <v>0</v>
      </c>
      <c r="CV35" s="148">
        <f>SUMIFS(SpendData2[Debit],SpendData2[Transaction Date],"&gt;"&amp;CU$27,SpendData2[Transaction Date],"&lt;="&amp;CV$27,SpendData2[Category],$F35)</f>
        <v>0</v>
      </c>
      <c r="CW35" s="148">
        <f>SUMIFS(SpendData2[Debit],SpendData2[Transaction Date],"&gt;"&amp;CV$27,SpendData2[Transaction Date],"&lt;="&amp;CW$27,SpendData2[Category],$F35)</f>
        <v>0</v>
      </c>
      <c r="CX35" s="148">
        <f>SUMIFS(SpendData2[Debit],SpendData2[Transaction Date],"&gt;"&amp;CW$27,SpendData2[Transaction Date],"&lt;="&amp;CX$27,SpendData2[Category],$F35)</f>
        <v>0</v>
      </c>
      <c r="CY35" s="148">
        <f>SUMIFS(SpendData2[Debit],SpendData2[Transaction Date],"&gt;"&amp;CX$27,SpendData2[Transaction Date],"&lt;="&amp;CY$27,SpendData2[Category],$F35)</f>
        <v>0</v>
      </c>
      <c r="CZ35" s="148">
        <f>SUMIFS(SpendData2[Debit],SpendData2[Transaction Date],"&gt;"&amp;CY$27,SpendData2[Transaction Date],"&lt;="&amp;CZ$27,SpendData2[Category],$F35)</f>
        <v>0</v>
      </c>
      <c r="DA35" s="148">
        <f>SUMIFS(SpendData2[Debit],SpendData2[Transaction Date],"&gt;"&amp;CZ$27,SpendData2[Transaction Date],"&lt;="&amp;DA$27,SpendData2[Category],$F35)</f>
        <v>0</v>
      </c>
      <c r="DB35" s="148">
        <f>SUMIFS(SpendData2[Debit],SpendData2[Transaction Date],"&gt;"&amp;DA$27,SpendData2[Transaction Date],"&lt;="&amp;DB$27,SpendData2[Category],$F35)</f>
        <v>0</v>
      </c>
      <c r="DC35" s="148">
        <f>SUMIFS(SpendData2[Debit],SpendData2[Transaction Date],"&gt;"&amp;DB$27,SpendData2[Transaction Date],"&lt;="&amp;DC$27,SpendData2[Category],$F35)</f>
        <v>0</v>
      </c>
      <c r="DD35" s="148">
        <f>SUMIFS(SpendData2[Debit],SpendData2[Transaction Date],"&gt;"&amp;DC$27,SpendData2[Transaction Date],"&lt;="&amp;DD$27,SpendData2[Category],$F35)</f>
        <v>0</v>
      </c>
      <c r="DE35" s="148">
        <f>SUMIFS(SpendData2[Debit],SpendData2[Transaction Date],"&gt;"&amp;DD$27,SpendData2[Transaction Date],"&lt;="&amp;DE$27,SpendData2[Category],$F35)</f>
        <v>0</v>
      </c>
      <c r="DF35" s="148">
        <f>SUMIFS(SpendData2[Debit],SpendData2[Transaction Date],"&gt;"&amp;DE$27,SpendData2[Transaction Date],"&lt;="&amp;DF$27,SpendData2[Category],$F35)</f>
        <v>0</v>
      </c>
      <c r="DG35" s="148">
        <f>SUMIFS(SpendData2[Debit],SpendData2[Transaction Date],"&gt;"&amp;DF$27,SpendData2[Transaction Date],"&lt;="&amp;DG$27,SpendData2[Category],$F35)</f>
        <v>0</v>
      </c>
      <c r="DH35" s="148">
        <f>SUMIFS(SpendData2[Debit],SpendData2[Transaction Date],"&gt;"&amp;DG$27,SpendData2[Transaction Date],"&lt;="&amp;DH$27,SpendData2[Category],$F35)</f>
        <v>0</v>
      </c>
      <c r="DI35" s="148">
        <f>SUMIFS(SpendData2[Debit],SpendData2[Transaction Date],"&gt;"&amp;DH$27,SpendData2[Transaction Date],"&lt;="&amp;DI$27,SpendData2[Category],$F35)</f>
        <v>0</v>
      </c>
      <c r="DJ35" s="148">
        <f>SUMIFS(SpendData2[Debit],SpendData2[Transaction Date],"&gt;"&amp;DI$27,SpendData2[Transaction Date],"&lt;="&amp;DJ$27,SpendData2[Category],$F35)</f>
        <v>0</v>
      </c>
      <c r="DK35" s="148">
        <f>SUMIFS(SpendData2[Debit],SpendData2[Transaction Date],"&gt;"&amp;DJ$27,SpendData2[Transaction Date],"&lt;="&amp;DK$27,SpendData2[Category],$F35)</f>
        <v>0</v>
      </c>
      <c r="DL35" s="148">
        <f>SUMIFS(SpendData2[Debit],SpendData2[Transaction Date],"&gt;"&amp;DK$27,SpendData2[Transaction Date],"&lt;="&amp;DL$27,SpendData2[Category],$F35)</f>
        <v>0</v>
      </c>
      <c r="DM35" s="148">
        <f>SUMIFS(SpendData2[Debit],SpendData2[Transaction Date],"&gt;"&amp;DL$27,SpendData2[Transaction Date],"&lt;="&amp;DM$27,SpendData2[Category],$F35)</f>
        <v>0</v>
      </c>
      <c r="DN35" s="148">
        <f>SUMIFS(SpendData2[Debit],SpendData2[Transaction Date],"&gt;"&amp;DM$27,SpendData2[Transaction Date],"&lt;="&amp;DN$27,SpendData2[Category],$F35)</f>
        <v>0</v>
      </c>
      <c r="DO35" s="148">
        <f>SUMIFS(SpendData2[Debit],SpendData2[Transaction Date],"&gt;"&amp;DN$27,SpendData2[Transaction Date],"&lt;="&amp;DO$27,SpendData2[Category],$F35)</f>
        <v>0</v>
      </c>
      <c r="DP35" s="148">
        <f>SUMIFS(SpendData2[Debit],SpendData2[Transaction Date],"&gt;"&amp;DO$27,SpendData2[Transaction Date],"&lt;="&amp;DP$27,SpendData2[Category],$F35)</f>
        <v>0</v>
      </c>
      <c r="DQ35" s="148">
        <f>SUMIFS(SpendData2[Debit],SpendData2[Transaction Date],"&gt;"&amp;DP$27,SpendData2[Transaction Date],"&lt;="&amp;DQ$27,SpendData2[Category],$F35)</f>
        <v>0</v>
      </c>
      <c r="DR35" s="148">
        <f>SUMIFS(SpendData2[Debit],SpendData2[Transaction Date],"&gt;"&amp;DQ$27,SpendData2[Transaction Date],"&lt;="&amp;DR$27,SpendData2[Category],$F35)</f>
        <v>0</v>
      </c>
      <c r="DS35" s="148">
        <f>SUMIFS(SpendData2[Debit],SpendData2[Transaction Date],"&gt;"&amp;DR$27,SpendData2[Transaction Date],"&lt;="&amp;DS$27,SpendData2[Category],$F35)</f>
        <v>0</v>
      </c>
      <c r="DT35" s="148">
        <f>SUMIFS(SpendData2[Debit],SpendData2[Transaction Date],"&gt;"&amp;DS$27,SpendData2[Transaction Date],"&lt;="&amp;DT$27,SpendData2[Category],$F35)</f>
        <v>0</v>
      </c>
      <c r="DU35" s="148">
        <f>SUMIFS(SpendData2[Debit],SpendData2[Transaction Date],"&gt;"&amp;DT$27,SpendData2[Transaction Date],"&lt;="&amp;DU$27,SpendData2[Category],$F35)</f>
        <v>0</v>
      </c>
      <c r="DV35" s="148">
        <f>SUMIFS(SpendData2[Debit],SpendData2[Transaction Date],"&gt;"&amp;DU$27,SpendData2[Transaction Date],"&lt;="&amp;DV$27,SpendData2[Category],$F35)</f>
        <v>0</v>
      </c>
      <c r="DW35" s="148">
        <f>SUMIFS(SpendData2[Debit],SpendData2[Transaction Date],"&gt;"&amp;DV$27,SpendData2[Transaction Date],"&lt;="&amp;DW$27,SpendData2[Category],$F35)</f>
        <v>0</v>
      </c>
      <c r="DX35" s="148">
        <f>SUMIFS(SpendData2[Debit],SpendData2[Transaction Date],"&gt;"&amp;DW$27,SpendData2[Transaction Date],"&lt;="&amp;DX$27,SpendData2[Category],$F35)</f>
        <v>0</v>
      </c>
      <c r="DY35" s="148">
        <f>SUMIFS(SpendData2[Debit],SpendData2[Transaction Date],"&gt;"&amp;DX$27,SpendData2[Transaction Date],"&lt;="&amp;DY$27,SpendData2[Category],$F35)</f>
        <v>0</v>
      </c>
      <c r="DZ35" s="148">
        <f>SUMIFS(SpendData2[Debit],SpendData2[Transaction Date],"&gt;"&amp;DY$27,SpendData2[Transaction Date],"&lt;="&amp;DZ$27,SpendData2[Category],$F35)</f>
        <v>0</v>
      </c>
      <c r="EA35" s="148">
        <f>SUMIFS(SpendData2[Debit],SpendData2[Transaction Date],"&gt;"&amp;DZ$27,SpendData2[Transaction Date],"&lt;="&amp;EA$27,SpendData2[Category],$F35)</f>
        <v>0</v>
      </c>
      <c r="EB35" s="148">
        <f>SUMIFS(SpendData2[Debit],SpendData2[Transaction Date],"&gt;"&amp;EA$27,SpendData2[Transaction Date],"&lt;="&amp;EB$27,SpendData2[Category],$F35)</f>
        <v>0</v>
      </c>
      <c r="EC35" s="148">
        <f>SUMIFS(SpendData2[Debit],SpendData2[Transaction Date],"&gt;"&amp;EB$27,SpendData2[Transaction Date],"&lt;="&amp;EC$27,SpendData2[Category],$F35)</f>
        <v>0</v>
      </c>
      <c r="ED35" s="148">
        <f>SUMIFS(SpendData2[Debit],SpendData2[Transaction Date],"&gt;"&amp;EC$27,SpendData2[Transaction Date],"&lt;="&amp;ED$27,SpendData2[Category],$F35)</f>
        <v>0</v>
      </c>
      <c r="EE35" s="148">
        <f>SUMIFS(SpendData2[Debit],SpendData2[Transaction Date],"&gt;"&amp;ED$27,SpendData2[Transaction Date],"&lt;="&amp;EE$27,SpendData2[Category],$F35)</f>
        <v>0</v>
      </c>
      <c r="EF35" s="148">
        <f>SUMIFS(SpendData2[Debit],SpendData2[Transaction Date],"&gt;"&amp;EE$27,SpendData2[Transaction Date],"&lt;="&amp;EF$27,SpendData2[Category],$F35)</f>
        <v>0</v>
      </c>
      <c r="EG35" s="148">
        <f>SUMIFS(SpendData2[Debit],SpendData2[Transaction Date],"&gt;"&amp;EF$27,SpendData2[Transaction Date],"&lt;="&amp;EG$27,SpendData2[Category],$F35)</f>
        <v>0</v>
      </c>
      <c r="EH35" s="148">
        <f>SUMIFS(SpendData2[Debit],SpendData2[Transaction Date],"&gt;"&amp;EG$27,SpendData2[Transaction Date],"&lt;="&amp;EH$27,SpendData2[Category],$F35)</f>
        <v>0</v>
      </c>
      <c r="EI35" s="148">
        <f>SUMIFS(SpendData2[Debit],SpendData2[Transaction Date],"&gt;"&amp;EH$27,SpendData2[Transaction Date],"&lt;="&amp;EI$27,SpendData2[Category],$F35)</f>
        <v>0</v>
      </c>
      <c r="EJ35" s="148">
        <f>SUMIFS(SpendData2[Debit],SpendData2[Transaction Date],"&gt;"&amp;EI$27,SpendData2[Transaction Date],"&lt;="&amp;EJ$27,SpendData2[Category],$F35)</f>
        <v>0</v>
      </c>
      <c r="EK35" s="148">
        <f>SUMIFS(SpendData2[Debit],SpendData2[Transaction Date],"&gt;"&amp;EJ$27,SpendData2[Transaction Date],"&lt;="&amp;EK$27,SpendData2[Category],$F35)</f>
        <v>0</v>
      </c>
      <c r="EL35" s="148">
        <f>SUMIFS(SpendData2[Debit],SpendData2[Transaction Date],"&gt;"&amp;EK$27,SpendData2[Transaction Date],"&lt;="&amp;EL$27,SpendData2[Category],$F35)</f>
        <v>0</v>
      </c>
      <c r="EM35" s="148">
        <f>SUMIFS(SpendData2[Debit],SpendData2[Transaction Date],"&gt;"&amp;EL$27,SpendData2[Transaction Date],"&lt;="&amp;EM$27,SpendData2[Category],$F35)</f>
        <v>0</v>
      </c>
      <c r="EN35" s="148">
        <f>SUMIFS(SpendData2[Debit],SpendData2[Transaction Date],"&gt;"&amp;EM$27,SpendData2[Transaction Date],"&lt;="&amp;EN$27,SpendData2[Category],$F35)</f>
        <v>0</v>
      </c>
      <c r="EO35" s="148">
        <f>SUMIFS(SpendData2[Debit],SpendData2[Transaction Date],"&gt;"&amp;EN$27,SpendData2[Transaction Date],"&lt;="&amp;EO$27,SpendData2[Category],$F35)</f>
        <v>0</v>
      </c>
      <c r="EP35" s="148">
        <f>SUMIFS(SpendData2[Debit],SpendData2[Transaction Date],"&gt;"&amp;EO$27,SpendData2[Transaction Date],"&lt;="&amp;EP$27,SpendData2[Category],$F35)</f>
        <v>0</v>
      </c>
      <c r="EQ35" s="148">
        <f>SUMIFS(SpendData2[Debit],SpendData2[Transaction Date],"&gt;"&amp;EP$27,SpendData2[Transaction Date],"&lt;="&amp;EQ$27,SpendData2[Category],$F35)</f>
        <v>0</v>
      </c>
      <c r="ER35" s="148">
        <f>SUMIFS(SpendData2[Debit],SpendData2[Transaction Date],"&gt;"&amp;EQ$27,SpendData2[Transaction Date],"&lt;="&amp;ER$27,SpendData2[Category],$F35)</f>
        <v>0</v>
      </c>
      <c r="ES35" s="148">
        <f>SUMIFS(SpendData2[Debit],SpendData2[Transaction Date],"&gt;"&amp;ER$27,SpendData2[Transaction Date],"&lt;="&amp;ES$27,SpendData2[Category],$F35)</f>
        <v>0</v>
      </c>
      <c r="ET35" s="148">
        <f>SUMIFS(SpendData2[Debit],SpendData2[Transaction Date],"&gt;"&amp;ES$27,SpendData2[Transaction Date],"&lt;="&amp;ET$27,SpendData2[Category],$F35)</f>
        <v>0</v>
      </c>
      <c r="EU35" s="148">
        <f>SUMIFS(SpendData2[Debit],SpendData2[Transaction Date],"&gt;"&amp;ET$27,SpendData2[Transaction Date],"&lt;="&amp;EU$27,SpendData2[Category],$F35)</f>
        <v>0</v>
      </c>
      <c r="EV35" s="148">
        <f>SUMIFS(SpendData2[Debit],SpendData2[Transaction Date],"&gt;"&amp;EU$27,SpendData2[Transaction Date],"&lt;="&amp;EV$27,SpendData2[Category],$F35)</f>
        <v>0</v>
      </c>
      <c r="EW35" s="148">
        <f>SUMIFS(SpendData2[Debit],SpendData2[Transaction Date],"&gt;"&amp;EV$27,SpendData2[Transaction Date],"&lt;="&amp;EW$27,SpendData2[Category],$F35)</f>
        <v>0</v>
      </c>
      <c r="EX35" s="148">
        <f>SUMIFS(SpendData2[Debit],SpendData2[Transaction Date],"&gt;"&amp;EW$27,SpendData2[Transaction Date],"&lt;="&amp;EX$27,SpendData2[Category],$F35)</f>
        <v>0</v>
      </c>
      <c r="EY35" s="148">
        <f>SUMIFS(SpendData2[Debit],SpendData2[Transaction Date],"&gt;"&amp;EX$27,SpendData2[Transaction Date],"&lt;="&amp;EY$27,SpendData2[Category],$F35)</f>
        <v>0</v>
      </c>
      <c r="EZ35" s="148">
        <f>SUMIFS(SpendData2[Debit],SpendData2[Transaction Date],"&gt;"&amp;EY$27,SpendData2[Transaction Date],"&lt;="&amp;EZ$27,SpendData2[Category],$F35)</f>
        <v>0</v>
      </c>
      <c r="FA35" s="148">
        <f>SUMIFS(SpendData2[Debit],SpendData2[Transaction Date],"&gt;"&amp;EZ$27,SpendData2[Transaction Date],"&lt;="&amp;FA$27,SpendData2[Category],$F35)</f>
        <v>0</v>
      </c>
      <c r="FB35" s="148">
        <f>SUMIFS(SpendData2[Debit],SpendData2[Transaction Date],"&gt;"&amp;FA$27,SpendData2[Transaction Date],"&lt;="&amp;FB$27,SpendData2[Category],$F35)</f>
        <v>0</v>
      </c>
      <c r="FC35" s="148">
        <f>SUMIFS(SpendData2[Debit],SpendData2[Transaction Date],"&gt;"&amp;FB$27,SpendData2[Transaction Date],"&lt;="&amp;FC$27,SpendData2[Category],$F35)</f>
        <v>0</v>
      </c>
      <c r="FD35" s="148">
        <f>SUMIFS(SpendData2[Debit],SpendData2[Transaction Date],"&gt;"&amp;FC$27,SpendData2[Transaction Date],"&lt;="&amp;FD$27,SpendData2[Category],$F35)</f>
        <v>0</v>
      </c>
      <c r="FE35" s="148">
        <f>SUMIFS(SpendData2[Debit],SpendData2[Transaction Date],"&gt;"&amp;FD$27,SpendData2[Transaction Date],"&lt;="&amp;FE$27,SpendData2[Category],$F35)</f>
        <v>0</v>
      </c>
      <c r="FF35" s="148">
        <f>SUMIFS(SpendData2[Debit],SpendData2[Transaction Date],"&gt;"&amp;FE$27,SpendData2[Transaction Date],"&lt;="&amp;FF$27,SpendData2[Category],$F35)</f>
        <v>0</v>
      </c>
      <c r="FG35" s="148">
        <f>SUMIFS(SpendData2[Debit],SpendData2[Transaction Date],"&gt;"&amp;FF$27,SpendData2[Transaction Date],"&lt;="&amp;FG$27,SpendData2[Category],$F35)</f>
        <v>0</v>
      </c>
      <c r="FH35" s="148">
        <f>SUMIFS(SpendData2[Debit],SpendData2[Transaction Date],"&gt;"&amp;FG$27,SpendData2[Transaction Date],"&lt;="&amp;FH$27,SpendData2[Category],$F35)</f>
        <v>0</v>
      </c>
      <c r="FI35" s="148">
        <f>SUMIFS(SpendData2[Debit],SpendData2[Transaction Date],"&gt;"&amp;FH$27,SpendData2[Transaction Date],"&lt;="&amp;FI$27,SpendData2[Category],$F35)</f>
        <v>0</v>
      </c>
      <c r="FJ35" s="148">
        <f>SUMIFS(SpendData2[Debit],SpendData2[Transaction Date],"&gt;"&amp;FI$27,SpendData2[Transaction Date],"&lt;="&amp;FJ$27,SpendData2[Category],$F35)</f>
        <v>0</v>
      </c>
      <c r="FK35" s="148">
        <f>SUMIFS(SpendData2[Debit],SpendData2[Transaction Date],"&gt;"&amp;FJ$27,SpendData2[Transaction Date],"&lt;="&amp;FK$27,SpendData2[Category],$F35)</f>
        <v>0</v>
      </c>
      <c r="FL35" s="148">
        <f>SUMIFS(SpendData2[Debit],SpendData2[Transaction Date],"&gt;"&amp;FK$27,SpendData2[Transaction Date],"&lt;="&amp;FL$27,SpendData2[Category],$F35)</f>
        <v>0</v>
      </c>
      <c r="FM35" s="148">
        <f>SUMIFS(SpendData2[Debit],SpendData2[Transaction Date],"&gt;"&amp;FL$27,SpendData2[Transaction Date],"&lt;="&amp;FM$27,SpendData2[Category],$F35)</f>
        <v>0</v>
      </c>
      <c r="FN35" s="148">
        <f>SUMIFS(SpendData2[Debit],SpendData2[Transaction Date],"&gt;"&amp;FM$27,SpendData2[Transaction Date],"&lt;="&amp;FN$27,SpendData2[Category],$F35)</f>
        <v>0</v>
      </c>
      <c r="FO35" s="148">
        <f>SUMIFS(SpendData2[Debit],SpendData2[Transaction Date],"&gt;"&amp;FN$27,SpendData2[Transaction Date],"&lt;="&amp;FO$27,SpendData2[Category],$F35)</f>
        <v>0</v>
      </c>
      <c r="FP35" s="148">
        <f>SUMIFS(SpendData2[Debit],SpendData2[Transaction Date],"&gt;"&amp;FO$27,SpendData2[Transaction Date],"&lt;="&amp;FP$27,SpendData2[Category],$F35)</f>
        <v>0</v>
      </c>
      <c r="FQ35" s="148">
        <f>SUMIFS(SpendData2[Debit],SpendData2[Transaction Date],"&gt;"&amp;FP$27,SpendData2[Transaction Date],"&lt;="&amp;FQ$27,SpendData2[Category],$F35)</f>
        <v>0</v>
      </c>
      <c r="FR35" s="148">
        <f>SUMIFS(SpendData2[Debit],SpendData2[Transaction Date],"&gt;"&amp;FQ$27,SpendData2[Transaction Date],"&lt;="&amp;FR$27,SpendData2[Category],$F35)</f>
        <v>0</v>
      </c>
      <c r="FS35" s="148">
        <f>SUMIFS(SpendData2[Debit],SpendData2[Transaction Date],"&gt;"&amp;FR$27,SpendData2[Transaction Date],"&lt;="&amp;FS$27,SpendData2[Category],$F35)</f>
        <v>0</v>
      </c>
      <c r="FT35" s="148">
        <f>SUMIFS(SpendData2[Debit],SpendData2[Transaction Date],"&gt;"&amp;FS$27,SpendData2[Transaction Date],"&lt;="&amp;FT$27,SpendData2[Category],$F35)</f>
        <v>0</v>
      </c>
      <c r="FU35" s="148">
        <f>SUMIFS(SpendData2[Debit],SpendData2[Transaction Date],"&gt;"&amp;FT$27,SpendData2[Transaction Date],"&lt;="&amp;FU$27,SpendData2[Category],$F35)</f>
        <v>0</v>
      </c>
      <c r="FV35" s="148">
        <f>SUMIFS(SpendData2[Debit],SpendData2[Transaction Date],"&gt;"&amp;FU$27,SpendData2[Transaction Date],"&lt;="&amp;FV$27,SpendData2[Category],$F35)</f>
        <v>0</v>
      </c>
      <c r="FW35" s="148">
        <f>SUMIFS(SpendData2[Debit],SpendData2[Transaction Date],"&gt;"&amp;FV$27,SpendData2[Transaction Date],"&lt;="&amp;FW$27,SpendData2[Category],$F35)</f>
        <v>0</v>
      </c>
      <c r="FX35" s="148">
        <f>SUMIFS(SpendData2[Debit],SpendData2[Transaction Date],"&gt;"&amp;FW$27,SpendData2[Transaction Date],"&lt;="&amp;FX$27,SpendData2[Category],$F35)</f>
        <v>0</v>
      </c>
      <c r="FY35" s="148">
        <f>SUMIFS(SpendData2[Debit],SpendData2[Transaction Date],"&gt;"&amp;FX$27,SpendData2[Transaction Date],"&lt;="&amp;FY$27,SpendData2[Category],$F35)</f>
        <v>0</v>
      </c>
      <c r="FZ35" s="148">
        <f>SUMIFS(SpendData2[Debit],SpendData2[Transaction Date],"&gt;"&amp;FY$27,SpendData2[Transaction Date],"&lt;="&amp;FZ$27,SpendData2[Category],$F35)</f>
        <v>0</v>
      </c>
      <c r="GA35" s="148">
        <f>SUMIFS(SpendData2[Debit],SpendData2[Transaction Date],"&gt;"&amp;FZ$27,SpendData2[Transaction Date],"&lt;="&amp;GA$27,SpendData2[Category],$F35)</f>
        <v>0</v>
      </c>
      <c r="GB35" s="148">
        <f>SUMIFS(SpendData2[Debit],SpendData2[Transaction Date],"&gt;"&amp;GA$27,SpendData2[Transaction Date],"&lt;="&amp;GB$27,SpendData2[Category],$F35)</f>
        <v>0</v>
      </c>
      <c r="GC35" s="148">
        <f>SUMIFS(SpendData2[Debit],SpendData2[Transaction Date],"&gt;"&amp;GB$27,SpendData2[Transaction Date],"&lt;="&amp;GC$27,SpendData2[Category],$F35)</f>
        <v>0</v>
      </c>
      <c r="GD35" s="148">
        <f>SUMIFS(SpendData2[Debit],SpendData2[Transaction Date],"&gt;"&amp;GC$27,SpendData2[Transaction Date],"&lt;="&amp;GD$27,SpendData2[Category],$F35)</f>
        <v>0</v>
      </c>
      <c r="GE35" s="148">
        <f>SUMIFS(SpendData2[Debit],SpendData2[Transaction Date],"&gt;"&amp;GD$27,SpendData2[Transaction Date],"&lt;="&amp;GE$27,SpendData2[Category],$F35)</f>
        <v>0</v>
      </c>
      <c r="GH35" s="35">
        <v>45230</v>
      </c>
      <c r="GI35" s="408">
        <v>85</v>
      </c>
      <c r="GJ35" s="408">
        <v>85</v>
      </c>
      <c r="GK35" s="408">
        <v>3772.3086750631574</v>
      </c>
    </row>
    <row r="36" spans="5:193" x14ac:dyDescent="0.3">
      <c r="E36" t="str">
        <f>IFERROR(VLOOKUP(A19,#REF!,25,FALSE),"")</f>
        <v/>
      </c>
      <c r="F36">
        <f t="shared" si="548"/>
        <v>0</v>
      </c>
      <c r="H36" s="148">
        <f>SUMIFS(SpendData2[Debit],SpendData2[Transaction Date],"&gt;"&amp;G$27,SpendData2[Transaction Date],"&lt;="&amp;H$27,SpendData2[Category],$F36)</f>
        <v>0</v>
      </c>
      <c r="I36" s="148">
        <f>SUMIFS(SpendData2[Debit],SpendData2[Transaction Date],"&gt;"&amp;H$27,SpendData2[Transaction Date],"&lt;="&amp;I$27,SpendData2[Category],$F36)</f>
        <v>0</v>
      </c>
      <c r="J36" s="148">
        <f>SUMIFS(SpendData2[Debit],SpendData2[Transaction Date],"&gt;"&amp;I$27,SpendData2[Transaction Date],"&lt;="&amp;J$27,SpendData2[Category],$F36)</f>
        <v>0</v>
      </c>
      <c r="K36" s="148">
        <f>SUMIFS(SpendData2[Debit],SpendData2[Transaction Date],"&gt;"&amp;J$27,SpendData2[Transaction Date],"&lt;="&amp;K$27,SpendData2[Category],$F36)</f>
        <v>0</v>
      </c>
      <c r="L36" s="148">
        <f>SUMIFS(SpendData2[Debit],SpendData2[Transaction Date],"&gt;"&amp;K$27,SpendData2[Transaction Date],"&lt;="&amp;L$27,SpendData2[Category],$F36)</f>
        <v>0</v>
      </c>
      <c r="M36" s="148">
        <f>SUMIFS(SpendData2[Debit],SpendData2[Transaction Date],"&gt;"&amp;L$27,SpendData2[Transaction Date],"&lt;="&amp;M$27,SpendData2[Category],$F36)</f>
        <v>0</v>
      </c>
      <c r="N36" s="148">
        <f>SUMIFS(SpendData2[Debit],SpendData2[Transaction Date],"&gt;"&amp;M$27,SpendData2[Transaction Date],"&lt;="&amp;N$27,SpendData2[Category],$F36)</f>
        <v>0</v>
      </c>
      <c r="O36" s="148">
        <f>SUMIFS(SpendData2[Debit],SpendData2[Transaction Date],"&gt;"&amp;N$27,SpendData2[Transaction Date],"&lt;="&amp;O$27,SpendData2[Category],$F36)</f>
        <v>0</v>
      </c>
      <c r="P36" s="148">
        <f>SUMIFS(SpendData2[Debit],SpendData2[Transaction Date],"&gt;"&amp;O$27,SpendData2[Transaction Date],"&lt;="&amp;P$27,SpendData2[Category],$F36)</f>
        <v>0</v>
      </c>
      <c r="Q36" s="148">
        <f>SUMIFS(SpendData2[Debit],SpendData2[Transaction Date],"&gt;"&amp;P$27,SpendData2[Transaction Date],"&lt;="&amp;Q$27,SpendData2[Category],$F36)</f>
        <v>0</v>
      </c>
      <c r="R36" s="148">
        <f>SUMIFS(SpendData2[Debit],SpendData2[Transaction Date],"&gt;"&amp;Q$27,SpendData2[Transaction Date],"&lt;="&amp;R$27,SpendData2[Category],$F36)</f>
        <v>0</v>
      </c>
      <c r="S36" s="148">
        <f>SUMIFS(SpendData2[Debit],SpendData2[Transaction Date],"&gt;"&amp;R$27,SpendData2[Transaction Date],"&lt;="&amp;S$27,SpendData2[Category],$F36)</f>
        <v>0</v>
      </c>
      <c r="T36" s="148">
        <f>SUMIFS(SpendData2[Debit],SpendData2[Transaction Date],"&gt;"&amp;S$27,SpendData2[Transaction Date],"&lt;="&amp;T$27,SpendData2[Category],$F36)</f>
        <v>0</v>
      </c>
      <c r="U36" s="148">
        <f>SUMIFS(SpendData2[Debit],SpendData2[Transaction Date],"&gt;"&amp;T$27,SpendData2[Transaction Date],"&lt;="&amp;U$27,SpendData2[Category],$F36)</f>
        <v>0</v>
      </c>
      <c r="V36" s="148">
        <f>SUMIFS(SpendData2[Debit],SpendData2[Transaction Date],"&gt;"&amp;U$27,SpendData2[Transaction Date],"&lt;="&amp;V$27,SpendData2[Category],$F36)</f>
        <v>0</v>
      </c>
      <c r="W36" s="148">
        <f>SUMIFS(SpendData2[Debit],SpendData2[Transaction Date],"&gt;"&amp;V$27,SpendData2[Transaction Date],"&lt;="&amp;W$27,SpendData2[Category],$F36)</f>
        <v>0</v>
      </c>
      <c r="X36" s="148">
        <f>SUMIFS(SpendData2[Debit],SpendData2[Transaction Date],"&gt;"&amp;W$27,SpendData2[Transaction Date],"&lt;="&amp;X$27,SpendData2[Category],$F36)</f>
        <v>0</v>
      </c>
      <c r="Y36" s="148">
        <f>SUMIFS(SpendData2[Debit],SpendData2[Transaction Date],"&gt;"&amp;X$27,SpendData2[Transaction Date],"&lt;="&amp;Y$27,SpendData2[Category],$F36)</f>
        <v>0</v>
      </c>
      <c r="Z36" s="148">
        <f>SUMIFS(SpendData2[Debit],SpendData2[Transaction Date],"&gt;"&amp;Y$27,SpendData2[Transaction Date],"&lt;="&amp;Z$27,SpendData2[Category],$F36)</f>
        <v>0</v>
      </c>
      <c r="AA36" s="148">
        <f>SUMIFS(SpendData2[Debit],SpendData2[Transaction Date],"&gt;"&amp;Z$27,SpendData2[Transaction Date],"&lt;="&amp;AA$27,SpendData2[Category],$F36)</f>
        <v>0</v>
      </c>
      <c r="AB36" s="148">
        <f>SUMIFS(SpendData2[Debit],SpendData2[Transaction Date],"&gt;"&amp;AA$27,SpendData2[Transaction Date],"&lt;="&amp;AB$27,SpendData2[Category],$F36)</f>
        <v>0</v>
      </c>
      <c r="AC36" s="148">
        <f>SUMIFS(SpendData2[Debit],SpendData2[Transaction Date],"&gt;"&amp;AB$27,SpendData2[Transaction Date],"&lt;="&amp;AC$27,SpendData2[Category],$F36)</f>
        <v>0</v>
      </c>
      <c r="AD36" s="148">
        <f>SUMIFS(SpendData2[Debit],SpendData2[Transaction Date],"&gt;"&amp;AC$27,SpendData2[Transaction Date],"&lt;="&amp;AD$27,SpendData2[Category],$F36)</f>
        <v>0</v>
      </c>
      <c r="AE36" s="148">
        <f>SUMIFS(SpendData2[Debit],SpendData2[Transaction Date],"&gt;"&amp;AD$27,SpendData2[Transaction Date],"&lt;="&amp;AE$27,SpendData2[Category],$F36)</f>
        <v>0</v>
      </c>
      <c r="AF36" s="148">
        <f>SUMIFS(SpendData2[Debit],SpendData2[Transaction Date],"&gt;"&amp;AE$27,SpendData2[Transaction Date],"&lt;="&amp;AF$27,SpendData2[Category],$F36)</f>
        <v>0</v>
      </c>
      <c r="AG36" s="148">
        <f>SUMIFS(SpendData2[Debit],SpendData2[Transaction Date],"&gt;"&amp;AF$27,SpendData2[Transaction Date],"&lt;="&amp;AG$27,SpendData2[Category],$F36)</f>
        <v>0</v>
      </c>
      <c r="AH36" s="148">
        <f>SUMIFS(SpendData2[Debit],SpendData2[Transaction Date],"&gt;"&amp;AG$27,SpendData2[Transaction Date],"&lt;="&amp;AH$27,SpendData2[Category],$F36)</f>
        <v>0</v>
      </c>
      <c r="AI36" s="148">
        <f>SUMIFS(SpendData2[Debit],SpendData2[Transaction Date],"&gt;"&amp;AH$27,SpendData2[Transaction Date],"&lt;="&amp;AI$27,SpendData2[Category],$F36)</f>
        <v>0</v>
      </c>
      <c r="AJ36" s="148">
        <f>SUMIFS(SpendData2[Debit],SpendData2[Transaction Date],"&gt;"&amp;AI$27,SpendData2[Transaction Date],"&lt;="&amp;AJ$27,SpendData2[Category],$F36)</f>
        <v>0</v>
      </c>
      <c r="AK36" s="148">
        <f>SUMIFS(SpendData2[Debit],SpendData2[Transaction Date],"&gt;"&amp;AJ$27,SpendData2[Transaction Date],"&lt;="&amp;AK$27,SpendData2[Category],$F36)</f>
        <v>0</v>
      </c>
      <c r="AL36" s="148">
        <f>SUMIFS(SpendData2[Debit],SpendData2[Transaction Date],"&gt;"&amp;AK$27,SpendData2[Transaction Date],"&lt;="&amp;AL$27,SpendData2[Category],$F36)</f>
        <v>0</v>
      </c>
      <c r="AM36" s="148">
        <f>SUMIFS(SpendData2[Debit],SpendData2[Transaction Date],"&gt;"&amp;AL$27,SpendData2[Transaction Date],"&lt;="&amp;AM$27,SpendData2[Category],$F36)</f>
        <v>0</v>
      </c>
      <c r="AN36" s="148">
        <f>SUMIFS(SpendData2[Debit],SpendData2[Transaction Date],"&gt;"&amp;AM$27,SpendData2[Transaction Date],"&lt;="&amp;AN$27,SpendData2[Category],$F36)</f>
        <v>0</v>
      </c>
      <c r="AO36" s="148">
        <f>SUMIFS(SpendData2[Debit],SpendData2[Transaction Date],"&gt;"&amp;AN$27,SpendData2[Transaction Date],"&lt;="&amp;AO$27,SpendData2[Category],$F36)</f>
        <v>0</v>
      </c>
      <c r="AP36" s="148">
        <f>SUMIFS(SpendData2[Debit],SpendData2[Transaction Date],"&gt;"&amp;AO$27,SpendData2[Transaction Date],"&lt;="&amp;AP$27,SpendData2[Category],$F36)</f>
        <v>0</v>
      </c>
      <c r="AQ36" s="148">
        <f>SUMIFS(SpendData2[Debit],SpendData2[Transaction Date],"&gt;"&amp;AP$27,SpendData2[Transaction Date],"&lt;="&amp;AQ$27,SpendData2[Category],$F36)</f>
        <v>0</v>
      </c>
      <c r="AR36" s="148">
        <f>SUMIFS(SpendData2[Debit],SpendData2[Transaction Date],"&gt;"&amp;AQ$27,SpendData2[Transaction Date],"&lt;="&amp;AR$27,SpendData2[Category],$F36)</f>
        <v>0</v>
      </c>
      <c r="AS36" s="148">
        <f>SUMIFS(SpendData2[Debit],SpendData2[Transaction Date],"&gt;"&amp;AR$27,SpendData2[Transaction Date],"&lt;="&amp;AS$27,SpendData2[Category],$F36)</f>
        <v>0</v>
      </c>
      <c r="AT36" s="148">
        <f>SUMIFS(SpendData2[Debit],SpendData2[Transaction Date],"&gt;"&amp;AS$27,SpendData2[Transaction Date],"&lt;="&amp;AT$27,SpendData2[Category],$F36)</f>
        <v>0</v>
      </c>
      <c r="AU36" s="148">
        <f>SUMIFS(SpendData2[Debit],SpendData2[Transaction Date],"&gt;"&amp;AT$27,SpendData2[Transaction Date],"&lt;="&amp;AU$27,SpendData2[Category],$F36)</f>
        <v>0</v>
      </c>
      <c r="AV36" s="148">
        <f>SUMIFS(SpendData2[Debit],SpendData2[Transaction Date],"&gt;"&amp;AU$27,SpendData2[Transaction Date],"&lt;="&amp;AV$27,SpendData2[Category],$F36)</f>
        <v>0</v>
      </c>
      <c r="AW36" s="148">
        <f>SUMIFS(SpendData2[Debit],SpendData2[Transaction Date],"&gt;"&amp;AV$27,SpendData2[Transaction Date],"&lt;="&amp;AW$27,SpendData2[Category],$F36)</f>
        <v>0</v>
      </c>
      <c r="AX36" s="148">
        <f>SUMIFS(SpendData2[Debit],SpendData2[Transaction Date],"&gt;"&amp;AW$27,SpendData2[Transaction Date],"&lt;="&amp;AX$27,SpendData2[Category],$F36)</f>
        <v>0</v>
      </c>
      <c r="AY36" s="148">
        <f>SUMIFS(SpendData2[Debit],SpendData2[Transaction Date],"&gt;"&amp;AX$27,SpendData2[Transaction Date],"&lt;="&amp;AY$27,SpendData2[Category],$F36)</f>
        <v>0</v>
      </c>
      <c r="AZ36" s="148">
        <f>SUMIFS(SpendData2[Debit],SpendData2[Transaction Date],"&gt;"&amp;AY$27,SpendData2[Transaction Date],"&lt;="&amp;AZ$27,SpendData2[Category],$F36)</f>
        <v>0</v>
      </c>
      <c r="BA36" s="148">
        <f>SUMIFS(SpendData2[Debit],SpendData2[Transaction Date],"&gt;"&amp;AZ$27,SpendData2[Transaction Date],"&lt;="&amp;BA$27,SpendData2[Category],$F36)</f>
        <v>0</v>
      </c>
      <c r="BB36" s="148">
        <f>SUMIFS(SpendData2[Debit],SpendData2[Transaction Date],"&gt;"&amp;BA$27,SpendData2[Transaction Date],"&lt;="&amp;BB$27,SpendData2[Category],$F36)</f>
        <v>0</v>
      </c>
      <c r="BC36" s="148">
        <f>SUMIFS(SpendData2[Debit],SpendData2[Transaction Date],"&gt;"&amp;BB$27,SpendData2[Transaction Date],"&lt;="&amp;BC$27,SpendData2[Category],$F36)</f>
        <v>0</v>
      </c>
      <c r="BD36" s="148">
        <f>SUMIFS(SpendData2[Debit],SpendData2[Transaction Date],"&gt;"&amp;BC$27,SpendData2[Transaction Date],"&lt;="&amp;BD$27,SpendData2[Category],$F36)</f>
        <v>0</v>
      </c>
      <c r="BE36" s="148">
        <f>SUMIFS(SpendData2[Debit],SpendData2[Transaction Date],"&gt;"&amp;BD$27,SpendData2[Transaction Date],"&lt;="&amp;BE$27,SpendData2[Category],$F36)</f>
        <v>0</v>
      </c>
      <c r="BF36" s="148">
        <f>SUMIFS(SpendData2[Debit],SpendData2[Transaction Date],"&gt;"&amp;BE$27,SpendData2[Transaction Date],"&lt;="&amp;BF$27,SpendData2[Category],$F36)</f>
        <v>0</v>
      </c>
      <c r="BG36" s="148">
        <f>SUMIFS(SpendData2[Debit],SpendData2[Transaction Date],"&gt;"&amp;BF$27,SpendData2[Transaction Date],"&lt;="&amp;BG$27,SpendData2[Category],$F36)</f>
        <v>0</v>
      </c>
      <c r="BH36" s="148">
        <f>SUMIFS(SpendData2[Debit],SpendData2[Transaction Date],"&gt;"&amp;BG$27,SpendData2[Transaction Date],"&lt;="&amp;BH$27,SpendData2[Category],$F36)</f>
        <v>0</v>
      </c>
      <c r="BI36" s="148">
        <f>SUMIFS(SpendData2[Debit],SpendData2[Transaction Date],"&gt;"&amp;BH$27,SpendData2[Transaction Date],"&lt;="&amp;BI$27,SpendData2[Category],$F36)</f>
        <v>0</v>
      </c>
      <c r="BJ36" s="148">
        <f>SUMIFS(SpendData2[Debit],SpendData2[Transaction Date],"&gt;"&amp;BI$27,SpendData2[Transaction Date],"&lt;="&amp;BJ$27,SpendData2[Category],$F36)</f>
        <v>0</v>
      </c>
      <c r="BK36" s="148">
        <f>SUMIFS(SpendData2[Debit],SpendData2[Transaction Date],"&gt;"&amp;BJ$27,SpendData2[Transaction Date],"&lt;="&amp;BK$27,SpendData2[Category],$F36)</f>
        <v>0</v>
      </c>
      <c r="BL36" s="148">
        <f>SUMIFS(SpendData2[Debit],SpendData2[Transaction Date],"&gt;"&amp;BK$27,SpendData2[Transaction Date],"&lt;="&amp;BL$27,SpendData2[Category],$F36)</f>
        <v>0</v>
      </c>
      <c r="BM36" s="148">
        <f>SUMIFS(SpendData2[Debit],SpendData2[Transaction Date],"&gt;"&amp;BL$27,SpendData2[Transaction Date],"&lt;="&amp;BM$27,SpendData2[Category],$F36)</f>
        <v>0</v>
      </c>
      <c r="BN36" s="148">
        <f>SUMIFS(SpendData2[Debit],SpendData2[Transaction Date],"&gt;"&amp;BM$27,SpendData2[Transaction Date],"&lt;="&amp;BN$27,SpendData2[Category],$F36)</f>
        <v>0</v>
      </c>
      <c r="BO36" s="148">
        <f>SUMIFS(SpendData2[Debit],SpendData2[Transaction Date],"&gt;"&amp;BN$27,SpendData2[Transaction Date],"&lt;="&amp;BO$27,SpendData2[Category],$F36)</f>
        <v>0</v>
      </c>
      <c r="BP36" s="148">
        <f>SUMIFS(SpendData2[Debit],SpendData2[Transaction Date],"&gt;"&amp;BO$27,SpendData2[Transaction Date],"&lt;="&amp;BP$27,SpendData2[Category],$F36)</f>
        <v>0</v>
      </c>
      <c r="BQ36" s="148">
        <f>SUMIFS(SpendData2[Debit],SpendData2[Transaction Date],"&gt;"&amp;BP$27,SpendData2[Transaction Date],"&lt;="&amp;BQ$27,SpendData2[Category],$F36)</f>
        <v>0</v>
      </c>
      <c r="BR36" s="148">
        <f>SUMIFS(SpendData2[Debit],SpendData2[Transaction Date],"&gt;"&amp;BQ$27,SpendData2[Transaction Date],"&lt;="&amp;BR$27,SpendData2[Category],$F36)</f>
        <v>0</v>
      </c>
      <c r="BS36" s="148">
        <f>SUMIFS(SpendData2[Debit],SpendData2[Transaction Date],"&gt;"&amp;BR$27,SpendData2[Transaction Date],"&lt;="&amp;BS$27,SpendData2[Category],$F36)</f>
        <v>0</v>
      </c>
      <c r="BT36" s="148">
        <f>SUMIFS(SpendData2[Debit],SpendData2[Transaction Date],"&gt;"&amp;BS$27,SpendData2[Transaction Date],"&lt;="&amp;BT$27,SpendData2[Category],$F36)</f>
        <v>0</v>
      </c>
      <c r="BU36" s="148">
        <f>SUMIFS(SpendData2[Debit],SpendData2[Transaction Date],"&gt;"&amp;BT$27,SpendData2[Transaction Date],"&lt;="&amp;BU$27,SpendData2[Category],$F36)</f>
        <v>0</v>
      </c>
      <c r="BV36" s="148">
        <f>SUMIFS(SpendData2[Debit],SpendData2[Transaction Date],"&gt;"&amp;BU$27,SpendData2[Transaction Date],"&lt;="&amp;BV$27,SpendData2[Category],$F36)</f>
        <v>0</v>
      </c>
      <c r="BW36" s="148">
        <f>SUMIFS(SpendData2[Debit],SpendData2[Transaction Date],"&gt;"&amp;BV$27,SpendData2[Transaction Date],"&lt;="&amp;BW$27,SpendData2[Category],$F36)</f>
        <v>0</v>
      </c>
      <c r="BX36" s="148">
        <f>SUMIFS(SpendData2[Debit],SpendData2[Transaction Date],"&gt;"&amp;BW$27,SpendData2[Transaction Date],"&lt;="&amp;BX$27,SpendData2[Category],$F36)</f>
        <v>0</v>
      </c>
      <c r="BY36" s="148">
        <f>SUMIFS(SpendData2[Debit],SpendData2[Transaction Date],"&gt;"&amp;BX$27,SpendData2[Transaction Date],"&lt;="&amp;BY$27,SpendData2[Category],$F36)</f>
        <v>0</v>
      </c>
      <c r="BZ36" s="148">
        <f>SUMIFS(SpendData2[Debit],SpendData2[Transaction Date],"&gt;"&amp;BY$27,SpendData2[Transaction Date],"&lt;="&amp;BZ$27,SpendData2[Category],$F36)</f>
        <v>0</v>
      </c>
      <c r="CA36" s="148">
        <f>SUMIFS(SpendData2[Debit],SpendData2[Transaction Date],"&gt;"&amp;BZ$27,SpendData2[Transaction Date],"&lt;="&amp;CA$27,SpendData2[Category],$F36)</f>
        <v>0</v>
      </c>
      <c r="CB36" s="148">
        <f>SUMIFS(SpendData2[Debit],SpendData2[Transaction Date],"&gt;"&amp;CA$27,SpendData2[Transaction Date],"&lt;="&amp;CB$27,SpendData2[Category],$F36)</f>
        <v>0</v>
      </c>
      <c r="CC36" s="148">
        <f>SUMIFS(SpendData2[Debit],SpendData2[Transaction Date],"&gt;"&amp;CB$27,SpendData2[Transaction Date],"&lt;="&amp;CC$27,SpendData2[Category],$F36)</f>
        <v>0</v>
      </c>
      <c r="CD36" s="148">
        <f>SUMIFS(SpendData2[Debit],SpendData2[Transaction Date],"&gt;"&amp;CC$27,SpendData2[Transaction Date],"&lt;="&amp;CD$27,SpendData2[Category],$F36)</f>
        <v>0</v>
      </c>
      <c r="CE36" s="148">
        <f>SUMIFS(SpendData2[Debit],SpendData2[Transaction Date],"&gt;"&amp;CD$27,SpendData2[Transaction Date],"&lt;="&amp;CE$27,SpendData2[Category],$F36)</f>
        <v>0</v>
      </c>
      <c r="CF36" s="148">
        <f>SUMIFS(SpendData2[Debit],SpendData2[Transaction Date],"&gt;"&amp;CE$27,SpendData2[Transaction Date],"&lt;="&amp;CF$27,SpendData2[Category],$F36)</f>
        <v>0</v>
      </c>
      <c r="CG36" s="148">
        <f>SUMIFS(SpendData2[Debit],SpendData2[Transaction Date],"&gt;"&amp;CF$27,SpendData2[Transaction Date],"&lt;="&amp;CG$27,SpendData2[Category],$F36)</f>
        <v>0</v>
      </c>
      <c r="CH36" s="148">
        <f>SUMIFS(SpendData2[Debit],SpendData2[Transaction Date],"&gt;"&amp;CG$27,SpendData2[Transaction Date],"&lt;="&amp;CH$27,SpendData2[Category],$F36)</f>
        <v>0</v>
      </c>
      <c r="CI36" s="148">
        <f>SUMIFS(SpendData2[Debit],SpendData2[Transaction Date],"&gt;"&amp;CH$27,SpendData2[Transaction Date],"&lt;="&amp;CI$27,SpendData2[Category],$F36)</f>
        <v>0</v>
      </c>
      <c r="CJ36" s="148">
        <f>SUMIFS(SpendData2[Debit],SpendData2[Transaction Date],"&gt;"&amp;CI$27,SpendData2[Transaction Date],"&lt;="&amp;CJ$27,SpendData2[Category],$F36)</f>
        <v>0</v>
      </c>
      <c r="CK36" s="148">
        <f>SUMIFS(SpendData2[Debit],SpendData2[Transaction Date],"&gt;"&amp;CJ$27,SpendData2[Transaction Date],"&lt;="&amp;CK$27,SpendData2[Category],$F36)</f>
        <v>0</v>
      </c>
      <c r="CL36" s="148">
        <f>SUMIFS(SpendData2[Debit],SpendData2[Transaction Date],"&gt;"&amp;CK$27,SpendData2[Transaction Date],"&lt;="&amp;CL$27,SpendData2[Category],$F36)</f>
        <v>0</v>
      </c>
      <c r="CM36" s="148">
        <f>SUMIFS(SpendData2[Debit],SpendData2[Transaction Date],"&gt;"&amp;CL$27,SpendData2[Transaction Date],"&lt;="&amp;CM$27,SpendData2[Category],$F36)</f>
        <v>0</v>
      </c>
      <c r="CN36" s="148">
        <f>SUMIFS(SpendData2[Debit],SpendData2[Transaction Date],"&gt;"&amp;CM$27,SpendData2[Transaction Date],"&lt;="&amp;CN$27,SpendData2[Category],$F36)</f>
        <v>0</v>
      </c>
      <c r="CO36" s="148">
        <f>SUMIFS(SpendData2[Debit],SpendData2[Transaction Date],"&gt;"&amp;CN$27,SpendData2[Transaction Date],"&lt;="&amp;CO$27,SpendData2[Category],$F36)</f>
        <v>0</v>
      </c>
      <c r="CP36" s="148">
        <f>SUMIFS(SpendData2[Debit],SpendData2[Transaction Date],"&gt;"&amp;CO$27,SpendData2[Transaction Date],"&lt;="&amp;CP$27,SpendData2[Category],$F36)</f>
        <v>0</v>
      </c>
      <c r="CQ36" s="148">
        <f>SUMIFS(SpendData2[Debit],SpendData2[Transaction Date],"&gt;"&amp;CP$27,SpendData2[Transaction Date],"&lt;="&amp;CQ$27,SpendData2[Category],$F36)</f>
        <v>0</v>
      </c>
      <c r="CR36" s="148">
        <f>SUMIFS(SpendData2[Debit],SpendData2[Transaction Date],"&gt;"&amp;CQ$27,SpendData2[Transaction Date],"&lt;="&amp;CR$27,SpendData2[Category],$F36)</f>
        <v>0</v>
      </c>
      <c r="CS36" s="148">
        <f>SUMIFS(SpendData2[Debit],SpendData2[Transaction Date],"&gt;"&amp;CR$27,SpendData2[Transaction Date],"&lt;="&amp;CS$27,SpendData2[Category],$F36)</f>
        <v>0</v>
      </c>
      <c r="CT36" s="148">
        <f>SUMIFS(SpendData2[Debit],SpendData2[Transaction Date],"&gt;"&amp;CS$27,SpendData2[Transaction Date],"&lt;="&amp;CT$27,SpendData2[Category],$F36)</f>
        <v>0</v>
      </c>
      <c r="CU36" s="148">
        <f>SUMIFS(SpendData2[Debit],SpendData2[Transaction Date],"&gt;"&amp;CT$27,SpendData2[Transaction Date],"&lt;="&amp;CU$27,SpendData2[Category],$F36)</f>
        <v>0</v>
      </c>
      <c r="CV36" s="148">
        <f>SUMIFS(SpendData2[Debit],SpendData2[Transaction Date],"&gt;"&amp;CU$27,SpendData2[Transaction Date],"&lt;="&amp;CV$27,SpendData2[Category],$F36)</f>
        <v>0</v>
      </c>
      <c r="CW36" s="148">
        <f>SUMIFS(SpendData2[Debit],SpendData2[Transaction Date],"&gt;"&amp;CV$27,SpendData2[Transaction Date],"&lt;="&amp;CW$27,SpendData2[Category],$F36)</f>
        <v>0</v>
      </c>
      <c r="CX36" s="148">
        <f>SUMIFS(SpendData2[Debit],SpendData2[Transaction Date],"&gt;"&amp;CW$27,SpendData2[Transaction Date],"&lt;="&amp;CX$27,SpendData2[Category],$F36)</f>
        <v>0</v>
      </c>
      <c r="CY36" s="148">
        <f>SUMIFS(SpendData2[Debit],SpendData2[Transaction Date],"&gt;"&amp;CX$27,SpendData2[Transaction Date],"&lt;="&amp;CY$27,SpendData2[Category],$F36)</f>
        <v>0</v>
      </c>
      <c r="CZ36" s="148">
        <f>SUMIFS(SpendData2[Debit],SpendData2[Transaction Date],"&gt;"&amp;CY$27,SpendData2[Transaction Date],"&lt;="&amp;CZ$27,SpendData2[Category],$F36)</f>
        <v>0</v>
      </c>
      <c r="DA36" s="148">
        <f>SUMIFS(SpendData2[Debit],SpendData2[Transaction Date],"&gt;"&amp;CZ$27,SpendData2[Transaction Date],"&lt;="&amp;DA$27,SpendData2[Category],$F36)</f>
        <v>0</v>
      </c>
      <c r="DB36" s="148">
        <f>SUMIFS(SpendData2[Debit],SpendData2[Transaction Date],"&gt;"&amp;DA$27,SpendData2[Transaction Date],"&lt;="&amp;DB$27,SpendData2[Category],$F36)</f>
        <v>0</v>
      </c>
      <c r="DC36" s="148">
        <f>SUMIFS(SpendData2[Debit],SpendData2[Transaction Date],"&gt;"&amp;DB$27,SpendData2[Transaction Date],"&lt;="&amp;DC$27,SpendData2[Category],$F36)</f>
        <v>0</v>
      </c>
      <c r="DD36" s="148">
        <f>SUMIFS(SpendData2[Debit],SpendData2[Transaction Date],"&gt;"&amp;DC$27,SpendData2[Transaction Date],"&lt;="&amp;DD$27,SpendData2[Category],$F36)</f>
        <v>0</v>
      </c>
      <c r="DE36" s="148">
        <f>SUMIFS(SpendData2[Debit],SpendData2[Transaction Date],"&gt;"&amp;DD$27,SpendData2[Transaction Date],"&lt;="&amp;DE$27,SpendData2[Category],$F36)</f>
        <v>0</v>
      </c>
      <c r="DF36" s="148">
        <f>SUMIFS(SpendData2[Debit],SpendData2[Transaction Date],"&gt;"&amp;DE$27,SpendData2[Transaction Date],"&lt;="&amp;DF$27,SpendData2[Category],$F36)</f>
        <v>0</v>
      </c>
      <c r="DG36" s="148">
        <f>SUMIFS(SpendData2[Debit],SpendData2[Transaction Date],"&gt;"&amp;DF$27,SpendData2[Transaction Date],"&lt;="&amp;DG$27,SpendData2[Category],$F36)</f>
        <v>0</v>
      </c>
      <c r="DH36" s="148">
        <f>SUMIFS(SpendData2[Debit],SpendData2[Transaction Date],"&gt;"&amp;DG$27,SpendData2[Transaction Date],"&lt;="&amp;DH$27,SpendData2[Category],$F36)</f>
        <v>0</v>
      </c>
      <c r="DI36" s="148">
        <f>SUMIFS(SpendData2[Debit],SpendData2[Transaction Date],"&gt;"&amp;DH$27,SpendData2[Transaction Date],"&lt;="&amp;DI$27,SpendData2[Category],$F36)</f>
        <v>0</v>
      </c>
      <c r="DJ36" s="148">
        <f>SUMIFS(SpendData2[Debit],SpendData2[Transaction Date],"&gt;"&amp;DI$27,SpendData2[Transaction Date],"&lt;="&amp;DJ$27,SpendData2[Category],$F36)</f>
        <v>0</v>
      </c>
      <c r="DK36" s="148">
        <f>SUMIFS(SpendData2[Debit],SpendData2[Transaction Date],"&gt;"&amp;DJ$27,SpendData2[Transaction Date],"&lt;="&amp;DK$27,SpendData2[Category],$F36)</f>
        <v>0</v>
      </c>
      <c r="DL36" s="148">
        <f>SUMIFS(SpendData2[Debit],SpendData2[Transaction Date],"&gt;"&amp;DK$27,SpendData2[Transaction Date],"&lt;="&amp;DL$27,SpendData2[Category],$F36)</f>
        <v>0</v>
      </c>
      <c r="DM36" s="148">
        <f>SUMIFS(SpendData2[Debit],SpendData2[Transaction Date],"&gt;"&amp;DL$27,SpendData2[Transaction Date],"&lt;="&amp;DM$27,SpendData2[Category],$F36)</f>
        <v>0</v>
      </c>
      <c r="DN36" s="148">
        <f>SUMIFS(SpendData2[Debit],SpendData2[Transaction Date],"&gt;"&amp;DM$27,SpendData2[Transaction Date],"&lt;="&amp;DN$27,SpendData2[Category],$F36)</f>
        <v>0</v>
      </c>
      <c r="DO36" s="148">
        <f>SUMIFS(SpendData2[Debit],SpendData2[Transaction Date],"&gt;"&amp;DN$27,SpendData2[Transaction Date],"&lt;="&amp;DO$27,SpendData2[Category],$F36)</f>
        <v>0</v>
      </c>
      <c r="DP36" s="148">
        <f>SUMIFS(SpendData2[Debit],SpendData2[Transaction Date],"&gt;"&amp;DO$27,SpendData2[Transaction Date],"&lt;="&amp;DP$27,SpendData2[Category],$F36)</f>
        <v>0</v>
      </c>
      <c r="DQ36" s="148">
        <f>SUMIFS(SpendData2[Debit],SpendData2[Transaction Date],"&gt;"&amp;DP$27,SpendData2[Transaction Date],"&lt;="&amp;DQ$27,SpendData2[Category],$F36)</f>
        <v>0</v>
      </c>
      <c r="DR36" s="148">
        <f>SUMIFS(SpendData2[Debit],SpendData2[Transaction Date],"&gt;"&amp;DQ$27,SpendData2[Transaction Date],"&lt;="&amp;DR$27,SpendData2[Category],$F36)</f>
        <v>0</v>
      </c>
      <c r="DS36" s="148">
        <f>SUMIFS(SpendData2[Debit],SpendData2[Transaction Date],"&gt;"&amp;DR$27,SpendData2[Transaction Date],"&lt;="&amp;DS$27,SpendData2[Category],$F36)</f>
        <v>0</v>
      </c>
      <c r="DT36" s="148">
        <f>SUMIFS(SpendData2[Debit],SpendData2[Transaction Date],"&gt;"&amp;DS$27,SpendData2[Transaction Date],"&lt;="&amp;DT$27,SpendData2[Category],$F36)</f>
        <v>0</v>
      </c>
      <c r="DU36" s="148">
        <f>SUMIFS(SpendData2[Debit],SpendData2[Transaction Date],"&gt;"&amp;DT$27,SpendData2[Transaction Date],"&lt;="&amp;DU$27,SpendData2[Category],$F36)</f>
        <v>0</v>
      </c>
      <c r="DV36" s="148">
        <f>SUMIFS(SpendData2[Debit],SpendData2[Transaction Date],"&gt;"&amp;DU$27,SpendData2[Transaction Date],"&lt;="&amp;DV$27,SpendData2[Category],$F36)</f>
        <v>0</v>
      </c>
      <c r="DW36" s="148">
        <f>SUMIFS(SpendData2[Debit],SpendData2[Transaction Date],"&gt;"&amp;DV$27,SpendData2[Transaction Date],"&lt;="&amp;DW$27,SpendData2[Category],$F36)</f>
        <v>0</v>
      </c>
      <c r="DX36" s="148">
        <f>SUMIFS(SpendData2[Debit],SpendData2[Transaction Date],"&gt;"&amp;DW$27,SpendData2[Transaction Date],"&lt;="&amp;DX$27,SpendData2[Category],$F36)</f>
        <v>0</v>
      </c>
      <c r="DY36" s="148">
        <f>SUMIFS(SpendData2[Debit],SpendData2[Transaction Date],"&gt;"&amp;DX$27,SpendData2[Transaction Date],"&lt;="&amp;DY$27,SpendData2[Category],$F36)</f>
        <v>0</v>
      </c>
      <c r="DZ36" s="148">
        <f>SUMIFS(SpendData2[Debit],SpendData2[Transaction Date],"&gt;"&amp;DY$27,SpendData2[Transaction Date],"&lt;="&amp;DZ$27,SpendData2[Category],$F36)</f>
        <v>0</v>
      </c>
      <c r="EA36" s="148">
        <f>SUMIFS(SpendData2[Debit],SpendData2[Transaction Date],"&gt;"&amp;DZ$27,SpendData2[Transaction Date],"&lt;="&amp;EA$27,SpendData2[Category],$F36)</f>
        <v>0</v>
      </c>
      <c r="EB36" s="148">
        <f>SUMIFS(SpendData2[Debit],SpendData2[Transaction Date],"&gt;"&amp;EA$27,SpendData2[Transaction Date],"&lt;="&amp;EB$27,SpendData2[Category],$F36)</f>
        <v>0</v>
      </c>
      <c r="EC36" s="148">
        <f>SUMIFS(SpendData2[Debit],SpendData2[Transaction Date],"&gt;"&amp;EB$27,SpendData2[Transaction Date],"&lt;="&amp;EC$27,SpendData2[Category],$F36)</f>
        <v>0</v>
      </c>
      <c r="ED36" s="148">
        <f>SUMIFS(SpendData2[Debit],SpendData2[Transaction Date],"&gt;"&amp;EC$27,SpendData2[Transaction Date],"&lt;="&amp;ED$27,SpendData2[Category],$F36)</f>
        <v>0</v>
      </c>
      <c r="EE36" s="148">
        <f>SUMIFS(SpendData2[Debit],SpendData2[Transaction Date],"&gt;"&amp;ED$27,SpendData2[Transaction Date],"&lt;="&amp;EE$27,SpendData2[Category],$F36)</f>
        <v>0</v>
      </c>
      <c r="EF36" s="148">
        <f>SUMIFS(SpendData2[Debit],SpendData2[Transaction Date],"&gt;"&amp;EE$27,SpendData2[Transaction Date],"&lt;="&amp;EF$27,SpendData2[Category],$F36)</f>
        <v>0</v>
      </c>
      <c r="EG36" s="148">
        <f>SUMIFS(SpendData2[Debit],SpendData2[Transaction Date],"&gt;"&amp;EF$27,SpendData2[Transaction Date],"&lt;="&amp;EG$27,SpendData2[Category],$F36)</f>
        <v>0</v>
      </c>
      <c r="EH36" s="148">
        <f>SUMIFS(SpendData2[Debit],SpendData2[Transaction Date],"&gt;"&amp;EG$27,SpendData2[Transaction Date],"&lt;="&amp;EH$27,SpendData2[Category],$F36)</f>
        <v>0</v>
      </c>
      <c r="EI36" s="148">
        <f>SUMIFS(SpendData2[Debit],SpendData2[Transaction Date],"&gt;"&amp;EH$27,SpendData2[Transaction Date],"&lt;="&amp;EI$27,SpendData2[Category],$F36)</f>
        <v>0</v>
      </c>
      <c r="EJ36" s="148">
        <f>SUMIFS(SpendData2[Debit],SpendData2[Transaction Date],"&gt;"&amp;EI$27,SpendData2[Transaction Date],"&lt;="&amp;EJ$27,SpendData2[Category],$F36)</f>
        <v>0</v>
      </c>
      <c r="EK36" s="148">
        <f>SUMIFS(SpendData2[Debit],SpendData2[Transaction Date],"&gt;"&amp;EJ$27,SpendData2[Transaction Date],"&lt;="&amp;EK$27,SpendData2[Category],$F36)</f>
        <v>0</v>
      </c>
      <c r="EL36" s="148">
        <f>SUMIFS(SpendData2[Debit],SpendData2[Transaction Date],"&gt;"&amp;EK$27,SpendData2[Transaction Date],"&lt;="&amp;EL$27,SpendData2[Category],$F36)</f>
        <v>0</v>
      </c>
      <c r="EM36" s="148">
        <f>SUMIFS(SpendData2[Debit],SpendData2[Transaction Date],"&gt;"&amp;EL$27,SpendData2[Transaction Date],"&lt;="&amp;EM$27,SpendData2[Category],$F36)</f>
        <v>0</v>
      </c>
      <c r="EN36" s="148">
        <f>SUMIFS(SpendData2[Debit],SpendData2[Transaction Date],"&gt;"&amp;EM$27,SpendData2[Transaction Date],"&lt;="&amp;EN$27,SpendData2[Category],$F36)</f>
        <v>0</v>
      </c>
      <c r="EO36" s="148">
        <f>SUMIFS(SpendData2[Debit],SpendData2[Transaction Date],"&gt;"&amp;EN$27,SpendData2[Transaction Date],"&lt;="&amp;EO$27,SpendData2[Category],$F36)</f>
        <v>0</v>
      </c>
      <c r="EP36" s="148">
        <f>SUMIFS(SpendData2[Debit],SpendData2[Transaction Date],"&gt;"&amp;EO$27,SpendData2[Transaction Date],"&lt;="&amp;EP$27,SpendData2[Category],$F36)</f>
        <v>0</v>
      </c>
      <c r="EQ36" s="148">
        <f>SUMIFS(SpendData2[Debit],SpendData2[Transaction Date],"&gt;"&amp;EP$27,SpendData2[Transaction Date],"&lt;="&amp;EQ$27,SpendData2[Category],$F36)</f>
        <v>0</v>
      </c>
      <c r="ER36" s="148">
        <f>SUMIFS(SpendData2[Debit],SpendData2[Transaction Date],"&gt;"&amp;EQ$27,SpendData2[Transaction Date],"&lt;="&amp;ER$27,SpendData2[Category],$F36)</f>
        <v>0</v>
      </c>
      <c r="ES36" s="148">
        <f>SUMIFS(SpendData2[Debit],SpendData2[Transaction Date],"&gt;"&amp;ER$27,SpendData2[Transaction Date],"&lt;="&amp;ES$27,SpendData2[Category],$F36)</f>
        <v>0</v>
      </c>
      <c r="ET36" s="148">
        <f>SUMIFS(SpendData2[Debit],SpendData2[Transaction Date],"&gt;"&amp;ES$27,SpendData2[Transaction Date],"&lt;="&amp;ET$27,SpendData2[Category],$F36)</f>
        <v>0</v>
      </c>
      <c r="EU36" s="148">
        <f>SUMIFS(SpendData2[Debit],SpendData2[Transaction Date],"&gt;"&amp;ET$27,SpendData2[Transaction Date],"&lt;="&amp;EU$27,SpendData2[Category],$F36)</f>
        <v>0</v>
      </c>
      <c r="EV36" s="148">
        <f>SUMIFS(SpendData2[Debit],SpendData2[Transaction Date],"&gt;"&amp;EU$27,SpendData2[Transaction Date],"&lt;="&amp;EV$27,SpendData2[Category],$F36)</f>
        <v>0</v>
      </c>
      <c r="EW36" s="148">
        <f>SUMIFS(SpendData2[Debit],SpendData2[Transaction Date],"&gt;"&amp;EV$27,SpendData2[Transaction Date],"&lt;="&amp;EW$27,SpendData2[Category],$F36)</f>
        <v>0</v>
      </c>
      <c r="EX36" s="148">
        <f>SUMIFS(SpendData2[Debit],SpendData2[Transaction Date],"&gt;"&amp;EW$27,SpendData2[Transaction Date],"&lt;="&amp;EX$27,SpendData2[Category],$F36)</f>
        <v>0</v>
      </c>
      <c r="EY36" s="148">
        <f>SUMIFS(SpendData2[Debit],SpendData2[Transaction Date],"&gt;"&amp;EX$27,SpendData2[Transaction Date],"&lt;="&amp;EY$27,SpendData2[Category],$F36)</f>
        <v>0</v>
      </c>
      <c r="EZ36" s="148">
        <f>SUMIFS(SpendData2[Debit],SpendData2[Transaction Date],"&gt;"&amp;EY$27,SpendData2[Transaction Date],"&lt;="&amp;EZ$27,SpendData2[Category],$F36)</f>
        <v>0</v>
      </c>
      <c r="FA36" s="148">
        <f>SUMIFS(SpendData2[Debit],SpendData2[Transaction Date],"&gt;"&amp;EZ$27,SpendData2[Transaction Date],"&lt;="&amp;FA$27,SpendData2[Category],$F36)</f>
        <v>0</v>
      </c>
      <c r="FB36" s="148">
        <f>SUMIFS(SpendData2[Debit],SpendData2[Transaction Date],"&gt;"&amp;FA$27,SpendData2[Transaction Date],"&lt;="&amp;FB$27,SpendData2[Category],$F36)</f>
        <v>0</v>
      </c>
      <c r="FC36" s="148">
        <f>SUMIFS(SpendData2[Debit],SpendData2[Transaction Date],"&gt;"&amp;FB$27,SpendData2[Transaction Date],"&lt;="&amp;FC$27,SpendData2[Category],$F36)</f>
        <v>0</v>
      </c>
      <c r="FD36" s="148">
        <f>SUMIFS(SpendData2[Debit],SpendData2[Transaction Date],"&gt;"&amp;FC$27,SpendData2[Transaction Date],"&lt;="&amp;FD$27,SpendData2[Category],$F36)</f>
        <v>0</v>
      </c>
      <c r="FE36" s="148">
        <f>SUMIFS(SpendData2[Debit],SpendData2[Transaction Date],"&gt;"&amp;FD$27,SpendData2[Transaction Date],"&lt;="&amp;FE$27,SpendData2[Category],$F36)</f>
        <v>0</v>
      </c>
      <c r="FF36" s="148">
        <f>SUMIFS(SpendData2[Debit],SpendData2[Transaction Date],"&gt;"&amp;FE$27,SpendData2[Transaction Date],"&lt;="&amp;FF$27,SpendData2[Category],$F36)</f>
        <v>0</v>
      </c>
      <c r="FG36" s="148">
        <f>SUMIFS(SpendData2[Debit],SpendData2[Transaction Date],"&gt;"&amp;FF$27,SpendData2[Transaction Date],"&lt;="&amp;FG$27,SpendData2[Category],$F36)</f>
        <v>0</v>
      </c>
      <c r="FH36" s="148">
        <f>SUMIFS(SpendData2[Debit],SpendData2[Transaction Date],"&gt;"&amp;FG$27,SpendData2[Transaction Date],"&lt;="&amp;FH$27,SpendData2[Category],$F36)</f>
        <v>0</v>
      </c>
      <c r="FI36" s="148">
        <f>SUMIFS(SpendData2[Debit],SpendData2[Transaction Date],"&gt;"&amp;FH$27,SpendData2[Transaction Date],"&lt;="&amp;FI$27,SpendData2[Category],$F36)</f>
        <v>0</v>
      </c>
      <c r="FJ36" s="148">
        <f>SUMIFS(SpendData2[Debit],SpendData2[Transaction Date],"&gt;"&amp;FI$27,SpendData2[Transaction Date],"&lt;="&amp;FJ$27,SpendData2[Category],$F36)</f>
        <v>0</v>
      </c>
      <c r="FK36" s="148">
        <f>SUMIFS(SpendData2[Debit],SpendData2[Transaction Date],"&gt;"&amp;FJ$27,SpendData2[Transaction Date],"&lt;="&amp;FK$27,SpendData2[Category],$F36)</f>
        <v>0</v>
      </c>
      <c r="FL36" s="148">
        <f>SUMIFS(SpendData2[Debit],SpendData2[Transaction Date],"&gt;"&amp;FK$27,SpendData2[Transaction Date],"&lt;="&amp;FL$27,SpendData2[Category],$F36)</f>
        <v>0</v>
      </c>
      <c r="FM36" s="148">
        <f>SUMIFS(SpendData2[Debit],SpendData2[Transaction Date],"&gt;"&amp;FL$27,SpendData2[Transaction Date],"&lt;="&amp;FM$27,SpendData2[Category],$F36)</f>
        <v>0</v>
      </c>
      <c r="FN36" s="148">
        <f>SUMIFS(SpendData2[Debit],SpendData2[Transaction Date],"&gt;"&amp;FM$27,SpendData2[Transaction Date],"&lt;="&amp;FN$27,SpendData2[Category],$F36)</f>
        <v>0</v>
      </c>
      <c r="FO36" s="148">
        <f>SUMIFS(SpendData2[Debit],SpendData2[Transaction Date],"&gt;"&amp;FN$27,SpendData2[Transaction Date],"&lt;="&amp;FO$27,SpendData2[Category],$F36)</f>
        <v>0</v>
      </c>
      <c r="FP36" s="148">
        <f>SUMIFS(SpendData2[Debit],SpendData2[Transaction Date],"&gt;"&amp;FO$27,SpendData2[Transaction Date],"&lt;="&amp;FP$27,SpendData2[Category],$F36)</f>
        <v>0</v>
      </c>
      <c r="FQ36" s="148">
        <f>SUMIFS(SpendData2[Debit],SpendData2[Transaction Date],"&gt;"&amp;FP$27,SpendData2[Transaction Date],"&lt;="&amp;FQ$27,SpendData2[Category],$F36)</f>
        <v>0</v>
      </c>
      <c r="FR36" s="148">
        <f>SUMIFS(SpendData2[Debit],SpendData2[Transaction Date],"&gt;"&amp;FQ$27,SpendData2[Transaction Date],"&lt;="&amp;FR$27,SpendData2[Category],$F36)</f>
        <v>0</v>
      </c>
      <c r="FS36" s="148">
        <f>SUMIFS(SpendData2[Debit],SpendData2[Transaction Date],"&gt;"&amp;FR$27,SpendData2[Transaction Date],"&lt;="&amp;FS$27,SpendData2[Category],$F36)</f>
        <v>0</v>
      </c>
      <c r="FT36" s="148">
        <f>SUMIFS(SpendData2[Debit],SpendData2[Transaction Date],"&gt;"&amp;FS$27,SpendData2[Transaction Date],"&lt;="&amp;FT$27,SpendData2[Category],$F36)</f>
        <v>0</v>
      </c>
      <c r="FU36" s="148">
        <f>SUMIFS(SpendData2[Debit],SpendData2[Transaction Date],"&gt;"&amp;FT$27,SpendData2[Transaction Date],"&lt;="&amp;FU$27,SpendData2[Category],$F36)</f>
        <v>0</v>
      </c>
      <c r="FV36" s="148">
        <f>SUMIFS(SpendData2[Debit],SpendData2[Transaction Date],"&gt;"&amp;FU$27,SpendData2[Transaction Date],"&lt;="&amp;FV$27,SpendData2[Category],$F36)</f>
        <v>0</v>
      </c>
      <c r="FW36" s="148">
        <f>SUMIFS(SpendData2[Debit],SpendData2[Transaction Date],"&gt;"&amp;FV$27,SpendData2[Transaction Date],"&lt;="&amp;FW$27,SpendData2[Category],$F36)</f>
        <v>0</v>
      </c>
      <c r="FX36" s="148">
        <f>SUMIFS(SpendData2[Debit],SpendData2[Transaction Date],"&gt;"&amp;FW$27,SpendData2[Transaction Date],"&lt;="&amp;FX$27,SpendData2[Category],$F36)</f>
        <v>0</v>
      </c>
      <c r="FY36" s="148">
        <f>SUMIFS(SpendData2[Debit],SpendData2[Transaction Date],"&gt;"&amp;FX$27,SpendData2[Transaction Date],"&lt;="&amp;FY$27,SpendData2[Category],$F36)</f>
        <v>0</v>
      </c>
      <c r="FZ36" s="148">
        <f>SUMIFS(SpendData2[Debit],SpendData2[Transaction Date],"&gt;"&amp;FY$27,SpendData2[Transaction Date],"&lt;="&amp;FZ$27,SpendData2[Category],$F36)</f>
        <v>0</v>
      </c>
      <c r="GA36" s="148">
        <f>SUMIFS(SpendData2[Debit],SpendData2[Transaction Date],"&gt;"&amp;FZ$27,SpendData2[Transaction Date],"&lt;="&amp;GA$27,SpendData2[Category],$F36)</f>
        <v>0</v>
      </c>
      <c r="GB36" s="148">
        <f>SUMIFS(SpendData2[Debit],SpendData2[Transaction Date],"&gt;"&amp;GA$27,SpendData2[Transaction Date],"&lt;="&amp;GB$27,SpendData2[Category],$F36)</f>
        <v>0</v>
      </c>
      <c r="GC36" s="148">
        <f>SUMIFS(SpendData2[Debit],SpendData2[Transaction Date],"&gt;"&amp;GB$27,SpendData2[Transaction Date],"&lt;="&amp;GC$27,SpendData2[Category],$F36)</f>
        <v>0</v>
      </c>
      <c r="GD36" s="148">
        <f>SUMIFS(SpendData2[Debit],SpendData2[Transaction Date],"&gt;"&amp;GC$27,SpendData2[Transaction Date],"&lt;="&amp;GD$27,SpendData2[Category],$F36)</f>
        <v>0</v>
      </c>
      <c r="GE36" s="148">
        <f>SUMIFS(SpendData2[Debit],SpendData2[Transaction Date],"&gt;"&amp;GD$27,SpendData2[Transaction Date],"&lt;="&amp;GE$27,SpendData2[Category],$F36)</f>
        <v>0</v>
      </c>
      <c r="GH36" s="35">
        <v>45260</v>
      </c>
      <c r="GI36" s="408">
        <v>0</v>
      </c>
      <c r="GJ36" s="408">
        <v>85</v>
      </c>
      <c r="GK36" s="408">
        <v>3772.3086750631574</v>
      </c>
    </row>
    <row r="37" spans="5:193" x14ac:dyDescent="0.3">
      <c r="E37" t="str">
        <f>IFERROR(VLOOKUP(A20,#REF!,25,FALSE),"")</f>
        <v/>
      </c>
      <c r="F37">
        <f t="shared" si="548"/>
        <v>0</v>
      </c>
      <c r="H37" s="148">
        <f>SUMIFS(SpendData2[Debit],SpendData2[Transaction Date],"&gt;"&amp;G$27,SpendData2[Transaction Date],"&lt;="&amp;H$27,SpendData2[Category],$F37)</f>
        <v>0</v>
      </c>
      <c r="I37" s="148">
        <f>SUMIFS(SpendData2[Debit],SpendData2[Transaction Date],"&gt;"&amp;H$27,SpendData2[Transaction Date],"&lt;="&amp;I$27,SpendData2[Category],$F37)</f>
        <v>0</v>
      </c>
      <c r="J37" s="148">
        <f>SUMIFS(SpendData2[Debit],SpendData2[Transaction Date],"&gt;"&amp;I$27,SpendData2[Transaction Date],"&lt;="&amp;J$27,SpendData2[Category],$F37)</f>
        <v>0</v>
      </c>
      <c r="K37" s="148">
        <f>SUMIFS(SpendData2[Debit],SpendData2[Transaction Date],"&gt;"&amp;J$27,SpendData2[Transaction Date],"&lt;="&amp;K$27,SpendData2[Category],$F37)</f>
        <v>0</v>
      </c>
      <c r="L37" s="148">
        <f>SUMIFS(SpendData2[Debit],SpendData2[Transaction Date],"&gt;"&amp;K$27,SpendData2[Transaction Date],"&lt;="&amp;L$27,SpendData2[Category],$F37)</f>
        <v>0</v>
      </c>
      <c r="M37" s="148">
        <f>SUMIFS(SpendData2[Debit],SpendData2[Transaction Date],"&gt;"&amp;L$27,SpendData2[Transaction Date],"&lt;="&amp;M$27,SpendData2[Category],$F37)</f>
        <v>0</v>
      </c>
      <c r="N37" s="148">
        <f>SUMIFS(SpendData2[Debit],SpendData2[Transaction Date],"&gt;"&amp;M$27,SpendData2[Transaction Date],"&lt;="&amp;N$27,SpendData2[Category],$F37)</f>
        <v>0</v>
      </c>
      <c r="O37" s="148">
        <f>SUMIFS(SpendData2[Debit],SpendData2[Transaction Date],"&gt;"&amp;N$27,SpendData2[Transaction Date],"&lt;="&amp;O$27,SpendData2[Category],$F37)</f>
        <v>0</v>
      </c>
      <c r="P37" s="148">
        <f>SUMIFS(SpendData2[Debit],SpendData2[Transaction Date],"&gt;"&amp;O$27,SpendData2[Transaction Date],"&lt;="&amp;P$27,SpendData2[Category],$F37)</f>
        <v>0</v>
      </c>
      <c r="Q37" s="148">
        <f>SUMIFS(SpendData2[Debit],SpendData2[Transaction Date],"&gt;"&amp;P$27,SpendData2[Transaction Date],"&lt;="&amp;Q$27,SpendData2[Category],$F37)</f>
        <v>0</v>
      </c>
      <c r="R37" s="148">
        <f>SUMIFS(SpendData2[Debit],SpendData2[Transaction Date],"&gt;"&amp;Q$27,SpendData2[Transaction Date],"&lt;="&amp;R$27,SpendData2[Category],$F37)</f>
        <v>0</v>
      </c>
      <c r="S37" s="148">
        <f>SUMIFS(SpendData2[Debit],SpendData2[Transaction Date],"&gt;"&amp;R$27,SpendData2[Transaction Date],"&lt;="&amp;S$27,SpendData2[Category],$F37)</f>
        <v>0</v>
      </c>
      <c r="T37" s="148">
        <f>SUMIFS(SpendData2[Debit],SpendData2[Transaction Date],"&gt;"&amp;S$27,SpendData2[Transaction Date],"&lt;="&amp;T$27,SpendData2[Category],$F37)</f>
        <v>0</v>
      </c>
      <c r="U37" s="148">
        <f>SUMIFS(SpendData2[Debit],SpendData2[Transaction Date],"&gt;"&amp;T$27,SpendData2[Transaction Date],"&lt;="&amp;U$27,SpendData2[Category],$F37)</f>
        <v>0</v>
      </c>
      <c r="V37" s="148">
        <f>SUMIFS(SpendData2[Debit],SpendData2[Transaction Date],"&gt;"&amp;U$27,SpendData2[Transaction Date],"&lt;="&amp;V$27,SpendData2[Category],$F37)</f>
        <v>0</v>
      </c>
      <c r="W37" s="148">
        <f>SUMIFS(SpendData2[Debit],SpendData2[Transaction Date],"&gt;"&amp;V$27,SpendData2[Transaction Date],"&lt;="&amp;W$27,SpendData2[Category],$F37)</f>
        <v>0</v>
      </c>
      <c r="X37" s="148">
        <f>SUMIFS(SpendData2[Debit],SpendData2[Transaction Date],"&gt;"&amp;W$27,SpendData2[Transaction Date],"&lt;="&amp;X$27,SpendData2[Category],$F37)</f>
        <v>0</v>
      </c>
      <c r="Y37" s="148">
        <f>SUMIFS(SpendData2[Debit],SpendData2[Transaction Date],"&gt;"&amp;X$27,SpendData2[Transaction Date],"&lt;="&amp;Y$27,SpendData2[Category],$F37)</f>
        <v>0</v>
      </c>
      <c r="Z37" s="148">
        <f>SUMIFS(SpendData2[Debit],SpendData2[Transaction Date],"&gt;"&amp;Y$27,SpendData2[Transaction Date],"&lt;="&amp;Z$27,SpendData2[Category],$F37)</f>
        <v>0</v>
      </c>
      <c r="AA37" s="148">
        <f>SUMIFS(SpendData2[Debit],SpendData2[Transaction Date],"&gt;"&amp;Z$27,SpendData2[Transaction Date],"&lt;="&amp;AA$27,SpendData2[Category],$F37)</f>
        <v>0</v>
      </c>
      <c r="AB37" s="148">
        <f>SUMIFS(SpendData2[Debit],SpendData2[Transaction Date],"&gt;"&amp;AA$27,SpendData2[Transaction Date],"&lt;="&amp;AB$27,SpendData2[Category],$F37)</f>
        <v>0</v>
      </c>
      <c r="AC37" s="148">
        <f>SUMIFS(SpendData2[Debit],SpendData2[Transaction Date],"&gt;"&amp;AB$27,SpendData2[Transaction Date],"&lt;="&amp;AC$27,SpendData2[Category],$F37)</f>
        <v>0</v>
      </c>
      <c r="AD37" s="148">
        <f>SUMIFS(SpendData2[Debit],SpendData2[Transaction Date],"&gt;"&amp;AC$27,SpendData2[Transaction Date],"&lt;="&amp;AD$27,SpendData2[Category],$F37)</f>
        <v>0</v>
      </c>
      <c r="AE37" s="148">
        <f>SUMIFS(SpendData2[Debit],SpendData2[Transaction Date],"&gt;"&amp;AD$27,SpendData2[Transaction Date],"&lt;="&amp;AE$27,SpendData2[Category],$F37)</f>
        <v>0</v>
      </c>
      <c r="AF37" s="148">
        <f>SUMIFS(SpendData2[Debit],SpendData2[Transaction Date],"&gt;"&amp;AE$27,SpendData2[Transaction Date],"&lt;="&amp;AF$27,SpendData2[Category],$F37)</f>
        <v>0</v>
      </c>
      <c r="AG37" s="148">
        <f>SUMIFS(SpendData2[Debit],SpendData2[Transaction Date],"&gt;"&amp;AF$27,SpendData2[Transaction Date],"&lt;="&amp;AG$27,SpendData2[Category],$F37)</f>
        <v>0</v>
      </c>
      <c r="AH37" s="148">
        <f>SUMIFS(SpendData2[Debit],SpendData2[Transaction Date],"&gt;"&amp;AG$27,SpendData2[Transaction Date],"&lt;="&amp;AH$27,SpendData2[Category],$F37)</f>
        <v>0</v>
      </c>
      <c r="AI37" s="148">
        <f>SUMIFS(SpendData2[Debit],SpendData2[Transaction Date],"&gt;"&amp;AH$27,SpendData2[Transaction Date],"&lt;="&amp;AI$27,SpendData2[Category],$F37)</f>
        <v>0</v>
      </c>
      <c r="AJ37" s="148">
        <f>SUMIFS(SpendData2[Debit],SpendData2[Transaction Date],"&gt;"&amp;AI$27,SpendData2[Transaction Date],"&lt;="&amp;AJ$27,SpendData2[Category],$F37)</f>
        <v>0</v>
      </c>
      <c r="AK37" s="148">
        <f>SUMIFS(SpendData2[Debit],SpendData2[Transaction Date],"&gt;"&amp;AJ$27,SpendData2[Transaction Date],"&lt;="&amp;AK$27,SpendData2[Category],$F37)</f>
        <v>0</v>
      </c>
      <c r="AL37" s="148">
        <f>SUMIFS(SpendData2[Debit],SpendData2[Transaction Date],"&gt;"&amp;AK$27,SpendData2[Transaction Date],"&lt;="&amp;AL$27,SpendData2[Category],$F37)</f>
        <v>0</v>
      </c>
      <c r="AM37" s="148">
        <f>SUMIFS(SpendData2[Debit],SpendData2[Transaction Date],"&gt;"&amp;AL$27,SpendData2[Transaction Date],"&lt;="&amp;AM$27,SpendData2[Category],$F37)</f>
        <v>0</v>
      </c>
      <c r="AN37" s="148">
        <f>SUMIFS(SpendData2[Debit],SpendData2[Transaction Date],"&gt;"&amp;AM$27,SpendData2[Transaction Date],"&lt;="&amp;AN$27,SpendData2[Category],$F37)</f>
        <v>0</v>
      </c>
      <c r="AO37" s="148">
        <f>SUMIFS(SpendData2[Debit],SpendData2[Transaction Date],"&gt;"&amp;AN$27,SpendData2[Transaction Date],"&lt;="&amp;AO$27,SpendData2[Category],$F37)</f>
        <v>0</v>
      </c>
      <c r="AP37" s="148">
        <f>SUMIFS(SpendData2[Debit],SpendData2[Transaction Date],"&gt;"&amp;AO$27,SpendData2[Transaction Date],"&lt;="&amp;AP$27,SpendData2[Category],$F37)</f>
        <v>0</v>
      </c>
      <c r="AQ37" s="148">
        <f>SUMIFS(SpendData2[Debit],SpendData2[Transaction Date],"&gt;"&amp;AP$27,SpendData2[Transaction Date],"&lt;="&amp;AQ$27,SpendData2[Category],$F37)</f>
        <v>0</v>
      </c>
      <c r="AR37" s="148">
        <f>SUMIFS(SpendData2[Debit],SpendData2[Transaction Date],"&gt;"&amp;AQ$27,SpendData2[Transaction Date],"&lt;="&amp;AR$27,SpendData2[Category],$F37)</f>
        <v>0</v>
      </c>
      <c r="AS37" s="148">
        <f>SUMIFS(SpendData2[Debit],SpendData2[Transaction Date],"&gt;"&amp;AR$27,SpendData2[Transaction Date],"&lt;="&amp;AS$27,SpendData2[Category],$F37)</f>
        <v>0</v>
      </c>
      <c r="AT37" s="148">
        <f>SUMIFS(SpendData2[Debit],SpendData2[Transaction Date],"&gt;"&amp;AS$27,SpendData2[Transaction Date],"&lt;="&amp;AT$27,SpendData2[Category],$F37)</f>
        <v>0</v>
      </c>
      <c r="AU37" s="148">
        <f>SUMIFS(SpendData2[Debit],SpendData2[Transaction Date],"&gt;"&amp;AT$27,SpendData2[Transaction Date],"&lt;="&amp;AU$27,SpendData2[Category],$F37)</f>
        <v>0</v>
      </c>
      <c r="AV37" s="148">
        <f>SUMIFS(SpendData2[Debit],SpendData2[Transaction Date],"&gt;"&amp;AU$27,SpendData2[Transaction Date],"&lt;="&amp;AV$27,SpendData2[Category],$F37)</f>
        <v>0</v>
      </c>
      <c r="AW37" s="148">
        <f>SUMIFS(SpendData2[Debit],SpendData2[Transaction Date],"&gt;"&amp;AV$27,SpendData2[Transaction Date],"&lt;="&amp;AW$27,SpendData2[Category],$F37)</f>
        <v>0</v>
      </c>
      <c r="AX37" s="148">
        <f>SUMIFS(SpendData2[Debit],SpendData2[Transaction Date],"&gt;"&amp;AW$27,SpendData2[Transaction Date],"&lt;="&amp;AX$27,SpendData2[Category],$F37)</f>
        <v>0</v>
      </c>
      <c r="AY37" s="148">
        <f>SUMIFS(SpendData2[Debit],SpendData2[Transaction Date],"&gt;"&amp;AX$27,SpendData2[Transaction Date],"&lt;="&amp;AY$27,SpendData2[Category],$F37)</f>
        <v>0</v>
      </c>
      <c r="AZ37" s="148">
        <f>SUMIFS(SpendData2[Debit],SpendData2[Transaction Date],"&gt;"&amp;AY$27,SpendData2[Transaction Date],"&lt;="&amp;AZ$27,SpendData2[Category],$F37)</f>
        <v>0</v>
      </c>
      <c r="BA37" s="148">
        <f>SUMIFS(SpendData2[Debit],SpendData2[Transaction Date],"&gt;"&amp;AZ$27,SpendData2[Transaction Date],"&lt;="&amp;BA$27,SpendData2[Category],$F37)</f>
        <v>0</v>
      </c>
      <c r="BB37" s="148">
        <f>SUMIFS(SpendData2[Debit],SpendData2[Transaction Date],"&gt;"&amp;BA$27,SpendData2[Transaction Date],"&lt;="&amp;BB$27,SpendData2[Category],$F37)</f>
        <v>0</v>
      </c>
      <c r="BC37" s="148">
        <f>SUMIFS(SpendData2[Debit],SpendData2[Transaction Date],"&gt;"&amp;BB$27,SpendData2[Transaction Date],"&lt;="&amp;BC$27,SpendData2[Category],$F37)</f>
        <v>0</v>
      </c>
      <c r="BD37" s="148">
        <f>SUMIFS(SpendData2[Debit],SpendData2[Transaction Date],"&gt;"&amp;BC$27,SpendData2[Transaction Date],"&lt;="&amp;BD$27,SpendData2[Category],$F37)</f>
        <v>0</v>
      </c>
      <c r="BE37" s="148">
        <f>SUMIFS(SpendData2[Debit],SpendData2[Transaction Date],"&gt;"&amp;BD$27,SpendData2[Transaction Date],"&lt;="&amp;BE$27,SpendData2[Category],$F37)</f>
        <v>0</v>
      </c>
      <c r="BF37" s="148">
        <f>SUMIFS(SpendData2[Debit],SpendData2[Transaction Date],"&gt;"&amp;BE$27,SpendData2[Transaction Date],"&lt;="&amp;BF$27,SpendData2[Category],$F37)</f>
        <v>0</v>
      </c>
      <c r="BG37" s="148">
        <f>SUMIFS(SpendData2[Debit],SpendData2[Transaction Date],"&gt;"&amp;BF$27,SpendData2[Transaction Date],"&lt;="&amp;BG$27,SpendData2[Category],$F37)</f>
        <v>0</v>
      </c>
      <c r="BH37" s="148">
        <f>SUMIFS(SpendData2[Debit],SpendData2[Transaction Date],"&gt;"&amp;BG$27,SpendData2[Transaction Date],"&lt;="&amp;BH$27,SpendData2[Category],$F37)</f>
        <v>0</v>
      </c>
      <c r="BI37" s="148">
        <f>SUMIFS(SpendData2[Debit],SpendData2[Transaction Date],"&gt;"&amp;BH$27,SpendData2[Transaction Date],"&lt;="&amp;BI$27,SpendData2[Category],$F37)</f>
        <v>0</v>
      </c>
      <c r="BJ37" s="148">
        <f>SUMIFS(SpendData2[Debit],SpendData2[Transaction Date],"&gt;"&amp;BI$27,SpendData2[Transaction Date],"&lt;="&amp;BJ$27,SpendData2[Category],$F37)</f>
        <v>0</v>
      </c>
      <c r="BK37" s="148">
        <f>SUMIFS(SpendData2[Debit],SpendData2[Transaction Date],"&gt;"&amp;BJ$27,SpendData2[Transaction Date],"&lt;="&amp;BK$27,SpendData2[Category],$F37)</f>
        <v>0</v>
      </c>
      <c r="BL37" s="148">
        <f>SUMIFS(SpendData2[Debit],SpendData2[Transaction Date],"&gt;"&amp;BK$27,SpendData2[Transaction Date],"&lt;="&amp;BL$27,SpendData2[Category],$F37)</f>
        <v>0</v>
      </c>
      <c r="BM37" s="148">
        <f>SUMIFS(SpendData2[Debit],SpendData2[Transaction Date],"&gt;"&amp;BL$27,SpendData2[Transaction Date],"&lt;="&amp;BM$27,SpendData2[Category],$F37)</f>
        <v>0</v>
      </c>
      <c r="BN37" s="148">
        <f>SUMIFS(SpendData2[Debit],SpendData2[Transaction Date],"&gt;"&amp;BM$27,SpendData2[Transaction Date],"&lt;="&amp;BN$27,SpendData2[Category],$F37)</f>
        <v>0</v>
      </c>
      <c r="BO37" s="148">
        <f>SUMIFS(SpendData2[Debit],SpendData2[Transaction Date],"&gt;"&amp;BN$27,SpendData2[Transaction Date],"&lt;="&amp;BO$27,SpendData2[Category],$F37)</f>
        <v>0</v>
      </c>
      <c r="BP37" s="148">
        <f>SUMIFS(SpendData2[Debit],SpendData2[Transaction Date],"&gt;"&amp;BO$27,SpendData2[Transaction Date],"&lt;="&amp;BP$27,SpendData2[Category],$F37)</f>
        <v>0</v>
      </c>
      <c r="BQ37" s="148">
        <f>SUMIFS(SpendData2[Debit],SpendData2[Transaction Date],"&gt;"&amp;BP$27,SpendData2[Transaction Date],"&lt;="&amp;BQ$27,SpendData2[Category],$F37)</f>
        <v>0</v>
      </c>
      <c r="BR37" s="148">
        <f>SUMIFS(SpendData2[Debit],SpendData2[Transaction Date],"&gt;"&amp;BQ$27,SpendData2[Transaction Date],"&lt;="&amp;BR$27,SpendData2[Category],$F37)</f>
        <v>0</v>
      </c>
      <c r="BS37" s="148">
        <f>SUMIFS(SpendData2[Debit],SpendData2[Transaction Date],"&gt;"&amp;BR$27,SpendData2[Transaction Date],"&lt;="&amp;BS$27,SpendData2[Category],$F37)</f>
        <v>0</v>
      </c>
      <c r="BT37" s="148">
        <f>SUMIFS(SpendData2[Debit],SpendData2[Transaction Date],"&gt;"&amp;BS$27,SpendData2[Transaction Date],"&lt;="&amp;BT$27,SpendData2[Category],$F37)</f>
        <v>0</v>
      </c>
      <c r="BU37" s="148">
        <f>SUMIFS(SpendData2[Debit],SpendData2[Transaction Date],"&gt;"&amp;BT$27,SpendData2[Transaction Date],"&lt;="&amp;BU$27,SpendData2[Category],$F37)</f>
        <v>0</v>
      </c>
      <c r="BV37" s="148">
        <f>SUMIFS(SpendData2[Debit],SpendData2[Transaction Date],"&gt;"&amp;BU$27,SpendData2[Transaction Date],"&lt;="&amp;BV$27,SpendData2[Category],$F37)</f>
        <v>0</v>
      </c>
      <c r="BW37" s="148">
        <f>SUMIFS(SpendData2[Debit],SpendData2[Transaction Date],"&gt;"&amp;BV$27,SpendData2[Transaction Date],"&lt;="&amp;BW$27,SpendData2[Category],$F37)</f>
        <v>0</v>
      </c>
      <c r="BX37" s="148">
        <f>SUMIFS(SpendData2[Debit],SpendData2[Transaction Date],"&gt;"&amp;BW$27,SpendData2[Transaction Date],"&lt;="&amp;BX$27,SpendData2[Category],$F37)</f>
        <v>0</v>
      </c>
      <c r="BY37" s="148">
        <f>SUMIFS(SpendData2[Debit],SpendData2[Transaction Date],"&gt;"&amp;BX$27,SpendData2[Transaction Date],"&lt;="&amp;BY$27,SpendData2[Category],$F37)</f>
        <v>0</v>
      </c>
      <c r="BZ37" s="148">
        <f>SUMIFS(SpendData2[Debit],SpendData2[Transaction Date],"&gt;"&amp;BY$27,SpendData2[Transaction Date],"&lt;="&amp;BZ$27,SpendData2[Category],$F37)</f>
        <v>0</v>
      </c>
      <c r="CA37" s="148">
        <f>SUMIFS(SpendData2[Debit],SpendData2[Transaction Date],"&gt;"&amp;BZ$27,SpendData2[Transaction Date],"&lt;="&amp;CA$27,SpendData2[Category],$F37)</f>
        <v>0</v>
      </c>
      <c r="CB37" s="148">
        <f>SUMIFS(SpendData2[Debit],SpendData2[Transaction Date],"&gt;"&amp;CA$27,SpendData2[Transaction Date],"&lt;="&amp;CB$27,SpendData2[Category],$F37)</f>
        <v>0</v>
      </c>
      <c r="CC37" s="148">
        <f>SUMIFS(SpendData2[Debit],SpendData2[Transaction Date],"&gt;"&amp;CB$27,SpendData2[Transaction Date],"&lt;="&amp;CC$27,SpendData2[Category],$F37)</f>
        <v>0</v>
      </c>
      <c r="CD37" s="148">
        <f>SUMIFS(SpendData2[Debit],SpendData2[Transaction Date],"&gt;"&amp;CC$27,SpendData2[Transaction Date],"&lt;="&amp;CD$27,SpendData2[Category],$F37)</f>
        <v>0</v>
      </c>
      <c r="CE37" s="148">
        <f>SUMIFS(SpendData2[Debit],SpendData2[Transaction Date],"&gt;"&amp;CD$27,SpendData2[Transaction Date],"&lt;="&amp;CE$27,SpendData2[Category],$F37)</f>
        <v>0</v>
      </c>
      <c r="CF37" s="148">
        <f>SUMIFS(SpendData2[Debit],SpendData2[Transaction Date],"&gt;"&amp;CE$27,SpendData2[Transaction Date],"&lt;="&amp;CF$27,SpendData2[Category],$F37)</f>
        <v>0</v>
      </c>
      <c r="CG37" s="148">
        <f>SUMIFS(SpendData2[Debit],SpendData2[Transaction Date],"&gt;"&amp;CF$27,SpendData2[Transaction Date],"&lt;="&amp;CG$27,SpendData2[Category],$F37)</f>
        <v>0</v>
      </c>
      <c r="CH37" s="148">
        <f>SUMIFS(SpendData2[Debit],SpendData2[Transaction Date],"&gt;"&amp;CG$27,SpendData2[Transaction Date],"&lt;="&amp;CH$27,SpendData2[Category],$F37)</f>
        <v>0</v>
      </c>
      <c r="CI37" s="148">
        <f>SUMIFS(SpendData2[Debit],SpendData2[Transaction Date],"&gt;"&amp;CH$27,SpendData2[Transaction Date],"&lt;="&amp;CI$27,SpendData2[Category],$F37)</f>
        <v>0</v>
      </c>
      <c r="CJ37" s="148">
        <f>SUMIFS(SpendData2[Debit],SpendData2[Transaction Date],"&gt;"&amp;CI$27,SpendData2[Transaction Date],"&lt;="&amp;CJ$27,SpendData2[Category],$F37)</f>
        <v>0</v>
      </c>
      <c r="CK37" s="148">
        <f>SUMIFS(SpendData2[Debit],SpendData2[Transaction Date],"&gt;"&amp;CJ$27,SpendData2[Transaction Date],"&lt;="&amp;CK$27,SpendData2[Category],$F37)</f>
        <v>0</v>
      </c>
      <c r="CL37" s="148">
        <f>SUMIFS(SpendData2[Debit],SpendData2[Transaction Date],"&gt;"&amp;CK$27,SpendData2[Transaction Date],"&lt;="&amp;CL$27,SpendData2[Category],$F37)</f>
        <v>0</v>
      </c>
      <c r="CM37" s="148">
        <f>SUMIFS(SpendData2[Debit],SpendData2[Transaction Date],"&gt;"&amp;CL$27,SpendData2[Transaction Date],"&lt;="&amp;CM$27,SpendData2[Category],$F37)</f>
        <v>0</v>
      </c>
      <c r="CN37" s="148">
        <f>SUMIFS(SpendData2[Debit],SpendData2[Transaction Date],"&gt;"&amp;CM$27,SpendData2[Transaction Date],"&lt;="&amp;CN$27,SpendData2[Category],$F37)</f>
        <v>0</v>
      </c>
      <c r="CO37" s="148">
        <f>SUMIFS(SpendData2[Debit],SpendData2[Transaction Date],"&gt;"&amp;CN$27,SpendData2[Transaction Date],"&lt;="&amp;CO$27,SpendData2[Category],$F37)</f>
        <v>0</v>
      </c>
      <c r="CP37" s="148">
        <f>SUMIFS(SpendData2[Debit],SpendData2[Transaction Date],"&gt;"&amp;CO$27,SpendData2[Transaction Date],"&lt;="&amp;CP$27,SpendData2[Category],$F37)</f>
        <v>0</v>
      </c>
      <c r="CQ37" s="148">
        <f>SUMIFS(SpendData2[Debit],SpendData2[Transaction Date],"&gt;"&amp;CP$27,SpendData2[Transaction Date],"&lt;="&amp;CQ$27,SpendData2[Category],$F37)</f>
        <v>0</v>
      </c>
      <c r="CR37" s="148">
        <f>SUMIFS(SpendData2[Debit],SpendData2[Transaction Date],"&gt;"&amp;CQ$27,SpendData2[Transaction Date],"&lt;="&amp;CR$27,SpendData2[Category],$F37)</f>
        <v>0</v>
      </c>
      <c r="CS37" s="148">
        <f>SUMIFS(SpendData2[Debit],SpendData2[Transaction Date],"&gt;"&amp;CR$27,SpendData2[Transaction Date],"&lt;="&amp;CS$27,SpendData2[Category],$F37)</f>
        <v>0</v>
      </c>
      <c r="CT37" s="148">
        <f>SUMIFS(SpendData2[Debit],SpendData2[Transaction Date],"&gt;"&amp;CS$27,SpendData2[Transaction Date],"&lt;="&amp;CT$27,SpendData2[Category],$F37)</f>
        <v>0</v>
      </c>
      <c r="CU37" s="148">
        <f>SUMIFS(SpendData2[Debit],SpendData2[Transaction Date],"&gt;"&amp;CT$27,SpendData2[Transaction Date],"&lt;="&amp;CU$27,SpendData2[Category],$F37)</f>
        <v>0</v>
      </c>
      <c r="CV37" s="148">
        <f>SUMIFS(SpendData2[Debit],SpendData2[Transaction Date],"&gt;"&amp;CU$27,SpendData2[Transaction Date],"&lt;="&amp;CV$27,SpendData2[Category],$F37)</f>
        <v>0</v>
      </c>
      <c r="CW37" s="148">
        <f>SUMIFS(SpendData2[Debit],SpendData2[Transaction Date],"&gt;"&amp;CV$27,SpendData2[Transaction Date],"&lt;="&amp;CW$27,SpendData2[Category],$F37)</f>
        <v>0</v>
      </c>
      <c r="CX37" s="148">
        <f>SUMIFS(SpendData2[Debit],SpendData2[Transaction Date],"&gt;"&amp;CW$27,SpendData2[Transaction Date],"&lt;="&amp;CX$27,SpendData2[Category],$F37)</f>
        <v>0</v>
      </c>
      <c r="CY37" s="148">
        <f>SUMIFS(SpendData2[Debit],SpendData2[Transaction Date],"&gt;"&amp;CX$27,SpendData2[Transaction Date],"&lt;="&amp;CY$27,SpendData2[Category],$F37)</f>
        <v>0</v>
      </c>
      <c r="CZ37" s="148">
        <f>SUMIFS(SpendData2[Debit],SpendData2[Transaction Date],"&gt;"&amp;CY$27,SpendData2[Transaction Date],"&lt;="&amp;CZ$27,SpendData2[Category],$F37)</f>
        <v>0</v>
      </c>
      <c r="DA37" s="148">
        <f>SUMIFS(SpendData2[Debit],SpendData2[Transaction Date],"&gt;"&amp;CZ$27,SpendData2[Transaction Date],"&lt;="&amp;DA$27,SpendData2[Category],$F37)</f>
        <v>0</v>
      </c>
      <c r="DB37" s="148">
        <f>SUMIFS(SpendData2[Debit],SpendData2[Transaction Date],"&gt;"&amp;DA$27,SpendData2[Transaction Date],"&lt;="&amp;DB$27,SpendData2[Category],$F37)</f>
        <v>0</v>
      </c>
      <c r="DC37" s="148">
        <f>SUMIFS(SpendData2[Debit],SpendData2[Transaction Date],"&gt;"&amp;DB$27,SpendData2[Transaction Date],"&lt;="&amp;DC$27,SpendData2[Category],$F37)</f>
        <v>0</v>
      </c>
      <c r="DD37" s="148">
        <f>SUMIFS(SpendData2[Debit],SpendData2[Transaction Date],"&gt;"&amp;DC$27,SpendData2[Transaction Date],"&lt;="&amp;DD$27,SpendData2[Category],$F37)</f>
        <v>0</v>
      </c>
      <c r="DE37" s="148">
        <f>SUMIFS(SpendData2[Debit],SpendData2[Transaction Date],"&gt;"&amp;DD$27,SpendData2[Transaction Date],"&lt;="&amp;DE$27,SpendData2[Category],$F37)</f>
        <v>0</v>
      </c>
      <c r="DF37" s="148">
        <f>SUMIFS(SpendData2[Debit],SpendData2[Transaction Date],"&gt;"&amp;DE$27,SpendData2[Transaction Date],"&lt;="&amp;DF$27,SpendData2[Category],$F37)</f>
        <v>0</v>
      </c>
      <c r="DG37" s="148">
        <f>SUMIFS(SpendData2[Debit],SpendData2[Transaction Date],"&gt;"&amp;DF$27,SpendData2[Transaction Date],"&lt;="&amp;DG$27,SpendData2[Category],$F37)</f>
        <v>0</v>
      </c>
      <c r="DH37" s="148">
        <f>SUMIFS(SpendData2[Debit],SpendData2[Transaction Date],"&gt;"&amp;DG$27,SpendData2[Transaction Date],"&lt;="&amp;DH$27,SpendData2[Category],$F37)</f>
        <v>0</v>
      </c>
      <c r="DI37" s="148">
        <f>SUMIFS(SpendData2[Debit],SpendData2[Transaction Date],"&gt;"&amp;DH$27,SpendData2[Transaction Date],"&lt;="&amp;DI$27,SpendData2[Category],$F37)</f>
        <v>0</v>
      </c>
      <c r="DJ37" s="148">
        <f>SUMIFS(SpendData2[Debit],SpendData2[Transaction Date],"&gt;"&amp;DI$27,SpendData2[Transaction Date],"&lt;="&amp;DJ$27,SpendData2[Category],$F37)</f>
        <v>0</v>
      </c>
      <c r="DK37" s="148">
        <f>SUMIFS(SpendData2[Debit],SpendData2[Transaction Date],"&gt;"&amp;DJ$27,SpendData2[Transaction Date],"&lt;="&amp;DK$27,SpendData2[Category],$F37)</f>
        <v>0</v>
      </c>
      <c r="DL37" s="148">
        <f>SUMIFS(SpendData2[Debit],SpendData2[Transaction Date],"&gt;"&amp;DK$27,SpendData2[Transaction Date],"&lt;="&amp;DL$27,SpendData2[Category],$F37)</f>
        <v>0</v>
      </c>
      <c r="DM37" s="148">
        <f>SUMIFS(SpendData2[Debit],SpendData2[Transaction Date],"&gt;"&amp;DL$27,SpendData2[Transaction Date],"&lt;="&amp;DM$27,SpendData2[Category],$F37)</f>
        <v>0</v>
      </c>
      <c r="DN37" s="148">
        <f>SUMIFS(SpendData2[Debit],SpendData2[Transaction Date],"&gt;"&amp;DM$27,SpendData2[Transaction Date],"&lt;="&amp;DN$27,SpendData2[Category],$F37)</f>
        <v>0</v>
      </c>
      <c r="DO37" s="148">
        <f>SUMIFS(SpendData2[Debit],SpendData2[Transaction Date],"&gt;"&amp;DN$27,SpendData2[Transaction Date],"&lt;="&amp;DO$27,SpendData2[Category],$F37)</f>
        <v>0</v>
      </c>
      <c r="DP37" s="148">
        <f>SUMIFS(SpendData2[Debit],SpendData2[Transaction Date],"&gt;"&amp;DO$27,SpendData2[Transaction Date],"&lt;="&amp;DP$27,SpendData2[Category],$F37)</f>
        <v>0</v>
      </c>
      <c r="DQ37" s="148">
        <f>SUMIFS(SpendData2[Debit],SpendData2[Transaction Date],"&gt;"&amp;DP$27,SpendData2[Transaction Date],"&lt;="&amp;DQ$27,SpendData2[Category],$F37)</f>
        <v>0</v>
      </c>
      <c r="DR37" s="148">
        <f>SUMIFS(SpendData2[Debit],SpendData2[Transaction Date],"&gt;"&amp;DQ$27,SpendData2[Transaction Date],"&lt;="&amp;DR$27,SpendData2[Category],$F37)</f>
        <v>0</v>
      </c>
      <c r="DS37" s="148">
        <f>SUMIFS(SpendData2[Debit],SpendData2[Transaction Date],"&gt;"&amp;DR$27,SpendData2[Transaction Date],"&lt;="&amp;DS$27,SpendData2[Category],$F37)</f>
        <v>0</v>
      </c>
      <c r="DT37" s="148">
        <f>SUMIFS(SpendData2[Debit],SpendData2[Transaction Date],"&gt;"&amp;DS$27,SpendData2[Transaction Date],"&lt;="&amp;DT$27,SpendData2[Category],$F37)</f>
        <v>0</v>
      </c>
      <c r="DU37" s="148">
        <f>SUMIFS(SpendData2[Debit],SpendData2[Transaction Date],"&gt;"&amp;DT$27,SpendData2[Transaction Date],"&lt;="&amp;DU$27,SpendData2[Category],$F37)</f>
        <v>0</v>
      </c>
      <c r="DV37" s="148">
        <f>SUMIFS(SpendData2[Debit],SpendData2[Transaction Date],"&gt;"&amp;DU$27,SpendData2[Transaction Date],"&lt;="&amp;DV$27,SpendData2[Category],$F37)</f>
        <v>0</v>
      </c>
      <c r="DW37" s="148">
        <f>SUMIFS(SpendData2[Debit],SpendData2[Transaction Date],"&gt;"&amp;DV$27,SpendData2[Transaction Date],"&lt;="&amp;DW$27,SpendData2[Category],$F37)</f>
        <v>0</v>
      </c>
      <c r="DX37" s="148">
        <f>SUMIFS(SpendData2[Debit],SpendData2[Transaction Date],"&gt;"&amp;DW$27,SpendData2[Transaction Date],"&lt;="&amp;DX$27,SpendData2[Category],$F37)</f>
        <v>0</v>
      </c>
      <c r="DY37" s="148">
        <f>SUMIFS(SpendData2[Debit],SpendData2[Transaction Date],"&gt;"&amp;DX$27,SpendData2[Transaction Date],"&lt;="&amp;DY$27,SpendData2[Category],$F37)</f>
        <v>0</v>
      </c>
      <c r="DZ37" s="148">
        <f>SUMIFS(SpendData2[Debit],SpendData2[Transaction Date],"&gt;"&amp;DY$27,SpendData2[Transaction Date],"&lt;="&amp;DZ$27,SpendData2[Category],$F37)</f>
        <v>0</v>
      </c>
      <c r="EA37" s="148">
        <f>SUMIFS(SpendData2[Debit],SpendData2[Transaction Date],"&gt;"&amp;DZ$27,SpendData2[Transaction Date],"&lt;="&amp;EA$27,SpendData2[Category],$F37)</f>
        <v>0</v>
      </c>
      <c r="EB37" s="148">
        <f>SUMIFS(SpendData2[Debit],SpendData2[Transaction Date],"&gt;"&amp;EA$27,SpendData2[Transaction Date],"&lt;="&amp;EB$27,SpendData2[Category],$F37)</f>
        <v>0</v>
      </c>
      <c r="EC37" s="148">
        <f>SUMIFS(SpendData2[Debit],SpendData2[Transaction Date],"&gt;"&amp;EB$27,SpendData2[Transaction Date],"&lt;="&amp;EC$27,SpendData2[Category],$F37)</f>
        <v>0</v>
      </c>
      <c r="ED37" s="148">
        <f>SUMIFS(SpendData2[Debit],SpendData2[Transaction Date],"&gt;"&amp;EC$27,SpendData2[Transaction Date],"&lt;="&amp;ED$27,SpendData2[Category],$F37)</f>
        <v>0</v>
      </c>
      <c r="EE37" s="148">
        <f>SUMIFS(SpendData2[Debit],SpendData2[Transaction Date],"&gt;"&amp;ED$27,SpendData2[Transaction Date],"&lt;="&amp;EE$27,SpendData2[Category],$F37)</f>
        <v>0</v>
      </c>
      <c r="EF37" s="148">
        <f>SUMIFS(SpendData2[Debit],SpendData2[Transaction Date],"&gt;"&amp;EE$27,SpendData2[Transaction Date],"&lt;="&amp;EF$27,SpendData2[Category],$F37)</f>
        <v>0</v>
      </c>
      <c r="EG37" s="148">
        <f>SUMIFS(SpendData2[Debit],SpendData2[Transaction Date],"&gt;"&amp;EF$27,SpendData2[Transaction Date],"&lt;="&amp;EG$27,SpendData2[Category],$F37)</f>
        <v>0</v>
      </c>
      <c r="EH37" s="148">
        <f>SUMIFS(SpendData2[Debit],SpendData2[Transaction Date],"&gt;"&amp;EG$27,SpendData2[Transaction Date],"&lt;="&amp;EH$27,SpendData2[Category],$F37)</f>
        <v>0</v>
      </c>
      <c r="EI37" s="148">
        <f>SUMIFS(SpendData2[Debit],SpendData2[Transaction Date],"&gt;"&amp;EH$27,SpendData2[Transaction Date],"&lt;="&amp;EI$27,SpendData2[Category],$F37)</f>
        <v>0</v>
      </c>
      <c r="EJ37" s="148">
        <f>SUMIFS(SpendData2[Debit],SpendData2[Transaction Date],"&gt;"&amp;EI$27,SpendData2[Transaction Date],"&lt;="&amp;EJ$27,SpendData2[Category],$F37)</f>
        <v>0</v>
      </c>
      <c r="EK37" s="148">
        <f>SUMIFS(SpendData2[Debit],SpendData2[Transaction Date],"&gt;"&amp;EJ$27,SpendData2[Transaction Date],"&lt;="&amp;EK$27,SpendData2[Category],$F37)</f>
        <v>0</v>
      </c>
      <c r="EL37" s="148">
        <f>SUMIFS(SpendData2[Debit],SpendData2[Transaction Date],"&gt;"&amp;EK$27,SpendData2[Transaction Date],"&lt;="&amp;EL$27,SpendData2[Category],$F37)</f>
        <v>0</v>
      </c>
      <c r="EM37" s="148">
        <f>SUMIFS(SpendData2[Debit],SpendData2[Transaction Date],"&gt;"&amp;EL$27,SpendData2[Transaction Date],"&lt;="&amp;EM$27,SpendData2[Category],$F37)</f>
        <v>0</v>
      </c>
      <c r="EN37" s="148">
        <f>SUMIFS(SpendData2[Debit],SpendData2[Transaction Date],"&gt;"&amp;EM$27,SpendData2[Transaction Date],"&lt;="&amp;EN$27,SpendData2[Category],$F37)</f>
        <v>0</v>
      </c>
      <c r="EO37" s="148">
        <f>SUMIFS(SpendData2[Debit],SpendData2[Transaction Date],"&gt;"&amp;EN$27,SpendData2[Transaction Date],"&lt;="&amp;EO$27,SpendData2[Category],$F37)</f>
        <v>0</v>
      </c>
      <c r="EP37" s="148">
        <f>SUMIFS(SpendData2[Debit],SpendData2[Transaction Date],"&gt;"&amp;EO$27,SpendData2[Transaction Date],"&lt;="&amp;EP$27,SpendData2[Category],$F37)</f>
        <v>0</v>
      </c>
      <c r="EQ37" s="148">
        <f>SUMIFS(SpendData2[Debit],SpendData2[Transaction Date],"&gt;"&amp;EP$27,SpendData2[Transaction Date],"&lt;="&amp;EQ$27,SpendData2[Category],$F37)</f>
        <v>0</v>
      </c>
      <c r="ER37" s="148">
        <f>SUMIFS(SpendData2[Debit],SpendData2[Transaction Date],"&gt;"&amp;EQ$27,SpendData2[Transaction Date],"&lt;="&amp;ER$27,SpendData2[Category],$F37)</f>
        <v>0</v>
      </c>
      <c r="ES37" s="148">
        <f>SUMIFS(SpendData2[Debit],SpendData2[Transaction Date],"&gt;"&amp;ER$27,SpendData2[Transaction Date],"&lt;="&amp;ES$27,SpendData2[Category],$F37)</f>
        <v>0</v>
      </c>
      <c r="ET37" s="148">
        <f>SUMIFS(SpendData2[Debit],SpendData2[Transaction Date],"&gt;"&amp;ES$27,SpendData2[Transaction Date],"&lt;="&amp;ET$27,SpendData2[Category],$F37)</f>
        <v>0</v>
      </c>
      <c r="EU37" s="148">
        <f>SUMIFS(SpendData2[Debit],SpendData2[Transaction Date],"&gt;"&amp;ET$27,SpendData2[Transaction Date],"&lt;="&amp;EU$27,SpendData2[Category],$F37)</f>
        <v>0</v>
      </c>
      <c r="EV37" s="148">
        <f>SUMIFS(SpendData2[Debit],SpendData2[Transaction Date],"&gt;"&amp;EU$27,SpendData2[Transaction Date],"&lt;="&amp;EV$27,SpendData2[Category],$F37)</f>
        <v>0</v>
      </c>
      <c r="EW37" s="148">
        <f>SUMIFS(SpendData2[Debit],SpendData2[Transaction Date],"&gt;"&amp;EV$27,SpendData2[Transaction Date],"&lt;="&amp;EW$27,SpendData2[Category],$F37)</f>
        <v>0</v>
      </c>
      <c r="EX37" s="148">
        <f>SUMIFS(SpendData2[Debit],SpendData2[Transaction Date],"&gt;"&amp;EW$27,SpendData2[Transaction Date],"&lt;="&amp;EX$27,SpendData2[Category],$F37)</f>
        <v>0</v>
      </c>
      <c r="EY37" s="148">
        <f>SUMIFS(SpendData2[Debit],SpendData2[Transaction Date],"&gt;"&amp;EX$27,SpendData2[Transaction Date],"&lt;="&amp;EY$27,SpendData2[Category],$F37)</f>
        <v>0</v>
      </c>
      <c r="EZ37" s="148">
        <f>SUMIFS(SpendData2[Debit],SpendData2[Transaction Date],"&gt;"&amp;EY$27,SpendData2[Transaction Date],"&lt;="&amp;EZ$27,SpendData2[Category],$F37)</f>
        <v>0</v>
      </c>
      <c r="FA37" s="148">
        <f>SUMIFS(SpendData2[Debit],SpendData2[Transaction Date],"&gt;"&amp;EZ$27,SpendData2[Transaction Date],"&lt;="&amp;FA$27,SpendData2[Category],$F37)</f>
        <v>0</v>
      </c>
      <c r="FB37" s="148">
        <f>SUMIFS(SpendData2[Debit],SpendData2[Transaction Date],"&gt;"&amp;FA$27,SpendData2[Transaction Date],"&lt;="&amp;FB$27,SpendData2[Category],$F37)</f>
        <v>0</v>
      </c>
      <c r="FC37" s="148">
        <f>SUMIFS(SpendData2[Debit],SpendData2[Transaction Date],"&gt;"&amp;FB$27,SpendData2[Transaction Date],"&lt;="&amp;FC$27,SpendData2[Category],$F37)</f>
        <v>0</v>
      </c>
      <c r="FD37" s="148">
        <f>SUMIFS(SpendData2[Debit],SpendData2[Transaction Date],"&gt;"&amp;FC$27,SpendData2[Transaction Date],"&lt;="&amp;FD$27,SpendData2[Category],$F37)</f>
        <v>0</v>
      </c>
      <c r="FE37" s="148">
        <f>SUMIFS(SpendData2[Debit],SpendData2[Transaction Date],"&gt;"&amp;FD$27,SpendData2[Transaction Date],"&lt;="&amp;FE$27,SpendData2[Category],$F37)</f>
        <v>0</v>
      </c>
      <c r="FF37" s="148">
        <f>SUMIFS(SpendData2[Debit],SpendData2[Transaction Date],"&gt;"&amp;FE$27,SpendData2[Transaction Date],"&lt;="&amp;FF$27,SpendData2[Category],$F37)</f>
        <v>0</v>
      </c>
      <c r="FG37" s="148">
        <f>SUMIFS(SpendData2[Debit],SpendData2[Transaction Date],"&gt;"&amp;FF$27,SpendData2[Transaction Date],"&lt;="&amp;FG$27,SpendData2[Category],$F37)</f>
        <v>0</v>
      </c>
      <c r="FH37" s="148">
        <f>SUMIFS(SpendData2[Debit],SpendData2[Transaction Date],"&gt;"&amp;FG$27,SpendData2[Transaction Date],"&lt;="&amp;FH$27,SpendData2[Category],$F37)</f>
        <v>0</v>
      </c>
      <c r="FI37" s="148">
        <f>SUMIFS(SpendData2[Debit],SpendData2[Transaction Date],"&gt;"&amp;FH$27,SpendData2[Transaction Date],"&lt;="&amp;FI$27,SpendData2[Category],$F37)</f>
        <v>0</v>
      </c>
      <c r="FJ37" s="148">
        <f>SUMIFS(SpendData2[Debit],SpendData2[Transaction Date],"&gt;"&amp;FI$27,SpendData2[Transaction Date],"&lt;="&amp;FJ$27,SpendData2[Category],$F37)</f>
        <v>0</v>
      </c>
      <c r="FK37" s="148">
        <f>SUMIFS(SpendData2[Debit],SpendData2[Transaction Date],"&gt;"&amp;FJ$27,SpendData2[Transaction Date],"&lt;="&amp;FK$27,SpendData2[Category],$F37)</f>
        <v>0</v>
      </c>
      <c r="FL37" s="148">
        <f>SUMIFS(SpendData2[Debit],SpendData2[Transaction Date],"&gt;"&amp;FK$27,SpendData2[Transaction Date],"&lt;="&amp;FL$27,SpendData2[Category],$F37)</f>
        <v>0</v>
      </c>
      <c r="FM37" s="148">
        <f>SUMIFS(SpendData2[Debit],SpendData2[Transaction Date],"&gt;"&amp;FL$27,SpendData2[Transaction Date],"&lt;="&amp;FM$27,SpendData2[Category],$F37)</f>
        <v>0</v>
      </c>
      <c r="FN37" s="148">
        <f>SUMIFS(SpendData2[Debit],SpendData2[Transaction Date],"&gt;"&amp;FM$27,SpendData2[Transaction Date],"&lt;="&amp;FN$27,SpendData2[Category],$F37)</f>
        <v>0</v>
      </c>
      <c r="FO37" s="148">
        <f>SUMIFS(SpendData2[Debit],SpendData2[Transaction Date],"&gt;"&amp;FN$27,SpendData2[Transaction Date],"&lt;="&amp;FO$27,SpendData2[Category],$F37)</f>
        <v>0</v>
      </c>
      <c r="FP37" s="148">
        <f>SUMIFS(SpendData2[Debit],SpendData2[Transaction Date],"&gt;"&amp;FO$27,SpendData2[Transaction Date],"&lt;="&amp;FP$27,SpendData2[Category],$F37)</f>
        <v>0</v>
      </c>
      <c r="FQ37" s="148">
        <f>SUMIFS(SpendData2[Debit],SpendData2[Transaction Date],"&gt;"&amp;FP$27,SpendData2[Transaction Date],"&lt;="&amp;FQ$27,SpendData2[Category],$F37)</f>
        <v>0</v>
      </c>
      <c r="FR37" s="148">
        <f>SUMIFS(SpendData2[Debit],SpendData2[Transaction Date],"&gt;"&amp;FQ$27,SpendData2[Transaction Date],"&lt;="&amp;FR$27,SpendData2[Category],$F37)</f>
        <v>0</v>
      </c>
      <c r="FS37" s="148">
        <f>SUMIFS(SpendData2[Debit],SpendData2[Transaction Date],"&gt;"&amp;FR$27,SpendData2[Transaction Date],"&lt;="&amp;FS$27,SpendData2[Category],$F37)</f>
        <v>0</v>
      </c>
      <c r="FT37" s="148">
        <f>SUMIFS(SpendData2[Debit],SpendData2[Transaction Date],"&gt;"&amp;FS$27,SpendData2[Transaction Date],"&lt;="&amp;FT$27,SpendData2[Category],$F37)</f>
        <v>0</v>
      </c>
      <c r="FU37" s="148">
        <f>SUMIFS(SpendData2[Debit],SpendData2[Transaction Date],"&gt;"&amp;FT$27,SpendData2[Transaction Date],"&lt;="&amp;FU$27,SpendData2[Category],$F37)</f>
        <v>0</v>
      </c>
      <c r="FV37" s="148">
        <f>SUMIFS(SpendData2[Debit],SpendData2[Transaction Date],"&gt;"&amp;FU$27,SpendData2[Transaction Date],"&lt;="&amp;FV$27,SpendData2[Category],$F37)</f>
        <v>0</v>
      </c>
      <c r="FW37" s="148">
        <f>SUMIFS(SpendData2[Debit],SpendData2[Transaction Date],"&gt;"&amp;FV$27,SpendData2[Transaction Date],"&lt;="&amp;FW$27,SpendData2[Category],$F37)</f>
        <v>0</v>
      </c>
      <c r="FX37" s="148">
        <f>SUMIFS(SpendData2[Debit],SpendData2[Transaction Date],"&gt;"&amp;FW$27,SpendData2[Transaction Date],"&lt;="&amp;FX$27,SpendData2[Category],$F37)</f>
        <v>0</v>
      </c>
      <c r="FY37" s="148">
        <f>SUMIFS(SpendData2[Debit],SpendData2[Transaction Date],"&gt;"&amp;FX$27,SpendData2[Transaction Date],"&lt;="&amp;FY$27,SpendData2[Category],$F37)</f>
        <v>0</v>
      </c>
      <c r="FZ37" s="148">
        <f>SUMIFS(SpendData2[Debit],SpendData2[Transaction Date],"&gt;"&amp;FY$27,SpendData2[Transaction Date],"&lt;="&amp;FZ$27,SpendData2[Category],$F37)</f>
        <v>0</v>
      </c>
      <c r="GA37" s="148">
        <f>SUMIFS(SpendData2[Debit],SpendData2[Transaction Date],"&gt;"&amp;FZ$27,SpendData2[Transaction Date],"&lt;="&amp;GA$27,SpendData2[Category],$F37)</f>
        <v>0</v>
      </c>
      <c r="GB37" s="148">
        <f>SUMIFS(SpendData2[Debit],SpendData2[Transaction Date],"&gt;"&amp;GA$27,SpendData2[Transaction Date],"&lt;="&amp;GB$27,SpendData2[Category],$F37)</f>
        <v>0</v>
      </c>
      <c r="GC37" s="148">
        <f>SUMIFS(SpendData2[Debit],SpendData2[Transaction Date],"&gt;"&amp;GB$27,SpendData2[Transaction Date],"&lt;="&amp;GC$27,SpendData2[Category],$F37)</f>
        <v>0</v>
      </c>
      <c r="GD37" s="148">
        <f>SUMIFS(SpendData2[Debit],SpendData2[Transaction Date],"&gt;"&amp;GC$27,SpendData2[Transaction Date],"&lt;="&amp;GD$27,SpendData2[Category],$F37)</f>
        <v>0</v>
      </c>
      <c r="GE37" s="148">
        <f>SUMIFS(SpendData2[Debit],SpendData2[Transaction Date],"&gt;"&amp;GD$27,SpendData2[Transaction Date],"&lt;="&amp;GE$27,SpendData2[Category],$F37)</f>
        <v>0</v>
      </c>
      <c r="GH37" s="35">
        <v>45291</v>
      </c>
      <c r="GI37" s="408">
        <v>0</v>
      </c>
      <c r="GJ37" s="408">
        <v>85</v>
      </c>
      <c r="GK37" s="408">
        <v>3772.3086750631574</v>
      </c>
    </row>
    <row r="38" spans="5:193" x14ac:dyDescent="0.3">
      <c r="E38" t="str">
        <f>IFERROR(VLOOKUP(A21,#REF!,25,FALSE),"")</f>
        <v/>
      </c>
      <c r="F38">
        <f t="shared" si="548"/>
        <v>0</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48"/>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8"/>
      <c r="FI38" s="148"/>
      <c r="FJ38" s="148"/>
      <c r="FK38" s="148"/>
      <c r="FL38" s="148"/>
      <c r="FM38" s="148"/>
      <c r="FN38" s="148"/>
      <c r="FO38" s="148"/>
      <c r="FP38" s="148"/>
      <c r="FQ38" s="148"/>
      <c r="FR38" s="148"/>
      <c r="FS38" s="148"/>
      <c r="FT38" s="148"/>
      <c r="FU38" s="148"/>
      <c r="FV38" s="148"/>
      <c r="FW38" s="148"/>
      <c r="FX38" s="148"/>
      <c r="FY38" s="148"/>
      <c r="FZ38" s="148"/>
      <c r="GA38" s="148"/>
      <c r="GB38" s="148"/>
      <c r="GC38" s="148"/>
      <c r="GD38" s="148"/>
      <c r="GE38" s="148"/>
      <c r="GH38" s="35">
        <v>45322</v>
      </c>
      <c r="GI38" s="408">
        <v>0</v>
      </c>
      <c r="GJ38" s="408">
        <v>85</v>
      </c>
      <c r="GK38" s="408">
        <v>3772.3086750631574</v>
      </c>
    </row>
    <row r="39" spans="5:193" x14ac:dyDescent="0.3">
      <c r="GH39" s="35">
        <v>45351</v>
      </c>
      <c r="GI39" s="408">
        <v>0</v>
      </c>
      <c r="GJ39" s="408">
        <v>85</v>
      </c>
      <c r="GK39" s="408">
        <v>3772.3086750631574</v>
      </c>
    </row>
    <row r="40" spans="5:193" x14ac:dyDescent="0.3">
      <c r="GH40" s="35">
        <v>45382</v>
      </c>
      <c r="GI40" s="408">
        <v>0</v>
      </c>
      <c r="GJ40" s="408">
        <v>85</v>
      </c>
      <c r="GK40" s="408">
        <v>3772.3086750631574</v>
      </c>
    </row>
    <row r="41" spans="5:193" x14ac:dyDescent="0.3">
      <c r="GH41" s="35">
        <v>45412</v>
      </c>
      <c r="GI41" s="408">
        <v>0</v>
      </c>
      <c r="GJ41" s="408">
        <v>85</v>
      </c>
      <c r="GK41" s="408">
        <v>3772.3086750631574</v>
      </c>
    </row>
    <row r="42" spans="5:193" x14ac:dyDescent="0.3">
      <c r="GH42" s="35">
        <v>45443</v>
      </c>
      <c r="GI42" s="408">
        <v>0</v>
      </c>
      <c r="GJ42" s="408">
        <v>85</v>
      </c>
      <c r="GK42" s="408">
        <v>3772.3086750631574</v>
      </c>
    </row>
    <row r="43" spans="5:193" x14ac:dyDescent="0.3">
      <c r="FR43" s="35">
        <f t="array" aca="1" ref="FR43:FR55" ca="1">INDEX(period,MATCH('Spend Tables'!$B$3,period,0)):INDEX(period,MATCH('Spend Tables'!$B$4,period,0))</f>
        <v>44500</v>
      </c>
      <c r="GH43" s="35">
        <v>45473</v>
      </c>
      <c r="GI43" s="408">
        <v>0</v>
      </c>
      <c r="GJ43" s="408">
        <v>85</v>
      </c>
      <c r="GK43" s="408">
        <v>3772.3086750631574</v>
      </c>
    </row>
    <row r="44" spans="5:193" x14ac:dyDescent="0.3">
      <c r="FR44" s="35">
        <f ca="1"/>
        <v>44530</v>
      </c>
      <c r="GH44" s="35">
        <v>45504</v>
      </c>
      <c r="GI44" s="408">
        <v>0</v>
      </c>
      <c r="GJ44" s="408">
        <v>85</v>
      </c>
      <c r="GK44" s="408">
        <v>3772.3086750631574</v>
      </c>
    </row>
    <row r="45" spans="5:193" x14ac:dyDescent="0.3">
      <c r="FR45" s="35">
        <f ca="1"/>
        <v>44561</v>
      </c>
      <c r="GH45" s="35">
        <v>45535</v>
      </c>
      <c r="GI45" s="408">
        <v>0</v>
      </c>
      <c r="GJ45" s="408">
        <v>85</v>
      </c>
      <c r="GK45" s="408">
        <v>3772.3086750631574</v>
      </c>
    </row>
    <row r="46" spans="5:193" x14ac:dyDescent="0.3">
      <c r="FR46" s="35">
        <f ca="1"/>
        <v>44592</v>
      </c>
      <c r="GH46" s="35">
        <v>45565</v>
      </c>
      <c r="GI46" s="408">
        <v>0</v>
      </c>
      <c r="GJ46" s="408">
        <v>85</v>
      </c>
      <c r="GK46" s="408">
        <v>3772.3086750631574</v>
      </c>
    </row>
    <row r="47" spans="5:193" x14ac:dyDescent="0.3">
      <c r="FR47" s="35">
        <f ca="1"/>
        <v>44620</v>
      </c>
      <c r="GH47" s="35">
        <v>45596</v>
      </c>
      <c r="GI47" s="408">
        <v>0</v>
      </c>
      <c r="GJ47" s="408">
        <v>85</v>
      </c>
      <c r="GK47" s="408">
        <v>3772.3086750631574</v>
      </c>
    </row>
    <row r="48" spans="5:193" x14ac:dyDescent="0.3">
      <c r="FR48" s="35">
        <f ca="1"/>
        <v>44651</v>
      </c>
      <c r="GH48" s="35">
        <v>45626</v>
      </c>
      <c r="GI48" s="408">
        <v>0</v>
      </c>
      <c r="GJ48" s="408">
        <v>85</v>
      </c>
      <c r="GK48" s="408">
        <v>3772.3086750631574</v>
      </c>
    </row>
    <row r="49" spans="174:193" x14ac:dyDescent="0.3">
      <c r="FR49" s="35">
        <f ca="1"/>
        <v>44681</v>
      </c>
      <c r="GH49" s="35">
        <v>45657</v>
      </c>
      <c r="GI49" s="408">
        <v>0</v>
      </c>
      <c r="GJ49" s="408">
        <v>85</v>
      </c>
      <c r="GK49" s="408">
        <v>3772.3086750631574</v>
      </c>
    </row>
    <row r="50" spans="174:193" x14ac:dyDescent="0.3">
      <c r="FR50" s="35">
        <f ca="1"/>
        <v>44712</v>
      </c>
      <c r="GH50" s="35">
        <v>45688</v>
      </c>
      <c r="GI50" s="408">
        <v>0</v>
      </c>
      <c r="GJ50" s="408">
        <v>85</v>
      </c>
      <c r="GK50" s="408">
        <v>3772.3086750631574</v>
      </c>
    </row>
    <row r="51" spans="174:193" x14ac:dyDescent="0.3">
      <c r="FR51" s="35">
        <f ca="1"/>
        <v>44742</v>
      </c>
      <c r="GH51" s="35">
        <v>45716</v>
      </c>
      <c r="GI51" s="408">
        <v>0</v>
      </c>
      <c r="GJ51" s="408">
        <v>85</v>
      </c>
      <c r="GK51" s="408">
        <v>3772.3086750631574</v>
      </c>
    </row>
    <row r="52" spans="174:193" x14ac:dyDescent="0.3">
      <c r="FR52" s="35">
        <f ca="1"/>
        <v>44773</v>
      </c>
      <c r="GH52" s="35">
        <v>45747</v>
      </c>
      <c r="GI52" s="408">
        <v>0</v>
      </c>
      <c r="GJ52" s="408">
        <v>85</v>
      </c>
      <c r="GK52" s="408">
        <v>3772.3086750631574</v>
      </c>
    </row>
    <row r="53" spans="174:193" x14ac:dyDescent="0.3">
      <c r="FR53" s="35">
        <f ca="1"/>
        <v>44804</v>
      </c>
      <c r="GH53" s="35">
        <v>45777</v>
      </c>
      <c r="GI53" s="408">
        <v>0</v>
      </c>
      <c r="GJ53" s="408">
        <v>85</v>
      </c>
      <c r="GK53" s="408">
        <v>3772.3086750631574</v>
      </c>
    </row>
    <row r="54" spans="174:193" x14ac:dyDescent="0.3">
      <c r="FR54" s="35">
        <f ca="1"/>
        <v>44834</v>
      </c>
      <c r="GH54" s="35">
        <v>45808</v>
      </c>
      <c r="GI54" s="408">
        <v>0</v>
      </c>
      <c r="GJ54" s="408">
        <v>85</v>
      </c>
      <c r="GK54" s="408">
        <v>3772.3086750631574</v>
      </c>
    </row>
    <row r="55" spans="174:193" x14ac:dyDescent="0.3">
      <c r="FR55" s="35">
        <f ca="1"/>
        <v>44865</v>
      </c>
      <c r="GH55" s="35">
        <v>45838</v>
      </c>
      <c r="GI55" s="408">
        <v>0</v>
      </c>
      <c r="GJ55" s="408">
        <v>85</v>
      </c>
      <c r="GK55" s="408">
        <v>3772.3086750631574</v>
      </c>
    </row>
    <row r="56" spans="174:193" x14ac:dyDescent="0.3">
      <c r="GH56" s="35">
        <v>45869</v>
      </c>
      <c r="GI56" s="408">
        <v>0</v>
      </c>
      <c r="GJ56" s="408">
        <v>85</v>
      </c>
      <c r="GK56" s="408">
        <v>3772.3086750631574</v>
      </c>
    </row>
    <row r="57" spans="174:193" x14ac:dyDescent="0.3">
      <c r="GH57" s="35">
        <v>45900</v>
      </c>
      <c r="GI57" s="408">
        <v>0</v>
      </c>
      <c r="GJ57" s="408">
        <v>85</v>
      </c>
      <c r="GK57" s="408">
        <v>3772.3086750631574</v>
      </c>
    </row>
    <row r="58" spans="174:193" x14ac:dyDescent="0.3">
      <c r="GH58" s="35">
        <v>45930</v>
      </c>
      <c r="GI58" s="408">
        <v>0</v>
      </c>
      <c r="GJ58" s="408">
        <v>85</v>
      </c>
      <c r="GK58" s="408">
        <v>3772.3086750631574</v>
      </c>
    </row>
    <row r="59" spans="174:193" x14ac:dyDescent="0.3">
      <c r="GH59" s="35">
        <v>45961</v>
      </c>
      <c r="GI59" s="408">
        <v>0</v>
      </c>
      <c r="GJ59" s="408">
        <v>85</v>
      </c>
      <c r="GK59" s="408">
        <v>3772.3086750631574</v>
      </c>
    </row>
    <row r="60" spans="174:193" x14ac:dyDescent="0.3">
      <c r="GH60" s="35">
        <v>45991</v>
      </c>
      <c r="GI60" s="408">
        <v>0</v>
      </c>
      <c r="GJ60" s="408">
        <v>85</v>
      </c>
      <c r="GK60" s="408">
        <v>3772.3086750631574</v>
      </c>
    </row>
    <row r="61" spans="174:193" x14ac:dyDescent="0.3">
      <c r="GH61" s="35">
        <v>46022</v>
      </c>
      <c r="GI61" s="408">
        <v>0</v>
      </c>
      <c r="GJ61" s="408">
        <v>85</v>
      </c>
      <c r="GK61" s="408">
        <v>3772.3086750631574</v>
      </c>
    </row>
    <row r="62" spans="174:193" x14ac:dyDescent="0.3">
      <c r="GH62" s="35">
        <v>46053</v>
      </c>
      <c r="GI62" s="408">
        <v>0</v>
      </c>
      <c r="GJ62" s="408">
        <v>85</v>
      </c>
      <c r="GK62" s="408">
        <v>3772.3086750631574</v>
      </c>
    </row>
    <row r="63" spans="174:193" x14ac:dyDescent="0.3">
      <c r="GH63" s="35">
        <v>46081</v>
      </c>
      <c r="GI63" s="408">
        <v>0</v>
      </c>
      <c r="GJ63" s="408">
        <v>85</v>
      </c>
      <c r="GK63" s="408">
        <v>3772.3086750631574</v>
      </c>
    </row>
    <row r="64" spans="174:193" x14ac:dyDescent="0.3">
      <c r="GH64" s="35">
        <v>46112</v>
      </c>
      <c r="GI64" s="408">
        <v>0</v>
      </c>
      <c r="GJ64" s="408">
        <v>85</v>
      </c>
      <c r="GK64" s="408">
        <v>3772.3086750631574</v>
      </c>
    </row>
    <row r="65" spans="190:193" x14ac:dyDescent="0.3">
      <c r="GH65" s="35">
        <v>46142</v>
      </c>
      <c r="GI65" s="408">
        <v>0</v>
      </c>
      <c r="GJ65" s="408">
        <v>85</v>
      </c>
      <c r="GK65" s="408">
        <v>3772.3086750631574</v>
      </c>
    </row>
    <row r="66" spans="190:193" x14ac:dyDescent="0.3">
      <c r="GH66" s="35">
        <v>46173</v>
      </c>
      <c r="GI66" s="408">
        <v>0</v>
      </c>
      <c r="GJ66" s="408">
        <v>85</v>
      </c>
      <c r="GK66" s="408">
        <v>3772.3086750631574</v>
      </c>
    </row>
    <row r="67" spans="190:193" x14ac:dyDescent="0.3">
      <c r="GH67" s="35">
        <v>46203</v>
      </c>
      <c r="GI67" s="408">
        <v>0</v>
      </c>
      <c r="GJ67" s="408">
        <v>85</v>
      </c>
      <c r="GK67" s="408">
        <v>3772.3086750631574</v>
      </c>
    </row>
    <row r="68" spans="190:193" x14ac:dyDescent="0.3">
      <c r="GH68" s="35">
        <v>46234</v>
      </c>
      <c r="GI68" s="408">
        <v>0</v>
      </c>
      <c r="GJ68" s="408">
        <v>85</v>
      </c>
      <c r="GK68" s="408">
        <v>3772.3086750631574</v>
      </c>
    </row>
    <row r="69" spans="190:193" x14ac:dyDescent="0.3">
      <c r="GH69" s="35">
        <v>46265</v>
      </c>
      <c r="GI69" s="408">
        <v>0</v>
      </c>
      <c r="GJ69" s="408">
        <v>85</v>
      </c>
      <c r="GK69" s="408">
        <v>3772.3086750631574</v>
      </c>
    </row>
    <row r="70" spans="190:193" x14ac:dyDescent="0.3">
      <c r="GH70" s="35">
        <v>46295</v>
      </c>
      <c r="GI70" s="408">
        <v>0</v>
      </c>
      <c r="GJ70" s="408">
        <v>85</v>
      </c>
      <c r="GK70" s="408">
        <v>3772.3086750631574</v>
      </c>
    </row>
    <row r="71" spans="190:193" x14ac:dyDescent="0.3">
      <c r="GH71" s="35">
        <v>46326</v>
      </c>
      <c r="GI71" s="408">
        <v>0</v>
      </c>
      <c r="GJ71" s="408">
        <v>85</v>
      </c>
      <c r="GK71" s="408">
        <v>3772.3086750631574</v>
      </c>
    </row>
    <row r="72" spans="190:193" x14ac:dyDescent="0.3">
      <c r="GH72" s="35">
        <v>46356</v>
      </c>
      <c r="GI72" s="408">
        <v>0</v>
      </c>
      <c r="GJ72" s="408">
        <v>85</v>
      </c>
      <c r="GK72" s="408">
        <v>3772.3086750631574</v>
      </c>
    </row>
    <row r="73" spans="190:193" x14ac:dyDescent="0.3">
      <c r="GH73" s="35">
        <v>46387</v>
      </c>
      <c r="GI73" s="408">
        <v>0</v>
      </c>
      <c r="GJ73" s="408">
        <v>85</v>
      </c>
      <c r="GK73" s="408">
        <v>3772.3086750631574</v>
      </c>
    </row>
    <row r="74" spans="190:193" x14ac:dyDescent="0.3">
      <c r="GH74" s="35">
        <v>46418</v>
      </c>
      <c r="GI74" s="408">
        <v>0</v>
      </c>
      <c r="GJ74" s="408">
        <v>85</v>
      </c>
      <c r="GK74" s="408">
        <v>3772.3086750631574</v>
      </c>
    </row>
    <row r="75" spans="190:193" x14ac:dyDescent="0.3">
      <c r="GH75" s="35">
        <v>46446</v>
      </c>
      <c r="GI75" s="408">
        <v>0</v>
      </c>
      <c r="GJ75" s="408">
        <v>85</v>
      </c>
      <c r="GK75" s="408">
        <v>3772.3086750631574</v>
      </c>
    </row>
    <row r="76" spans="190:193" x14ac:dyDescent="0.3">
      <c r="GH76" s="35">
        <v>46477</v>
      </c>
      <c r="GI76" s="408">
        <v>0</v>
      </c>
      <c r="GJ76" s="408">
        <v>85</v>
      </c>
      <c r="GK76" s="408">
        <v>3772.3086750631574</v>
      </c>
    </row>
    <row r="77" spans="190:193" x14ac:dyDescent="0.3">
      <c r="GH77" s="35">
        <v>46507</v>
      </c>
      <c r="GI77" s="408">
        <v>0</v>
      </c>
      <c r="GJ77" s="408">
        <v>85</v>
      </c>
      <c r="GK77" s="408">
        <v>3772.3086750631574</v>
      </c>
    </row>
    <row r="78" spans="190:193" x14ac:dyDescent="0.3">
      <c r="GH78" s="35">
        <v>46538</v>
      </c>
      <c r="GI78" s="408">
        <v>0</v>
      </c>
      <c r="GJ78" s="408">
        <v>85</v>
      </c>
      <c r="GK78" s="408">
        <v>3772.3086750631574</v>
      </c>
    </row>
    <row r="79" spans="190:193" x14ac:dyDescent="0.3">
      <c r="GH79" s="35">
        <v>46568</v>
      </c>
      <c r="GI79" s="408">
        <v>0</v>
      </c>
      <c r="GJ79" s="408">
        <v>85</v>
      </c>
      <c r="GK79" s="408">
        <v>3772.3086750631574</v>
      </c>
    </row>
    <row r="80" spans="190:193" x14ac:dyDescent="0.3">
      <c r="GH80" s="35">
        <v>46599</v>
      </c>
      <c r="GI80" s="408">
        <v>0</v>
      </c>
      <c r="GJ80" s="408">
        <v>85</v>
      </c>
      <c r="GK80" s="408">
        <v>3772.3086750631574</v>
      </c>
    </row>
    <row r="81" spans="190:193" x14ac:dyDescent="0.3">
      <c r="GH81" s="35">
        <v>46630</v>
      </c>
      <c r="GI81" s="408">
        <v>0</v>
      </c>
      <c r="GJ81" s="408">
        <v>85</v>
      </c>
      <c r="GK81" s="408">
        <v>3772.3086750631574</v>
      </c>
    </row>
    <row r="82" spans="190:193" x14ac:dyDescent="0.3">
      <c r="GH82" s="35">
        <v>46660</v>
      </c>
      <c r="GI82" s="408">
        <v>0</v>
      </c>
      <c r="GJ82" s="408">
        <v>85</v>
      </c>
      <c r="GK82" s="408">
        <v>3772.3086750631574</v>
      </c>
    </row>
    <row r="83" spans="190:193" x14ac:dyDescent="0.3">
      <c r="GH83" s="35">
        <v>46691</v>
      </c>
      <c r="GI83" s="408">
        <v>0</v>
      </c>
      <c r="GJ83" s="408">
        <v>85</v>
      </c>
      <c r="GK83" s="408">
        <v>3772.3086750631574</v>
      </c>
    </row>
    <row r="84" spans="190:193" x14ac:dyDescent="0.3">
      <c r="GH84" s="35">
        <v>46721</v>
      </c>
      <c r="GI84" s="408">
        <v>0</v>
      </c>
      <c r="GJ84" s="408">
        <v>85</v>
      </c>
      <c r="GK84" s="408">
        <v>3772.3086750631574</v>
      </c>
    </row>
    <row r="85" spans="190:193" x14ac:dyDescent="0.3">
      <c r="GH85" s="35">
        <v>46752</v>
      </c>
      <c r="GI85" s="408">
        <v>0</v>
      </c>
      <c r="GJ85" s="408">
        <v>85</v>
      </c>
      <c r="GK85" s="408">
        <v>3772.3086750631574</v>
      </c>
    </row>
    <row r="86" spans="190:193" x14ac:dyDescent="0.3">
      <c r="GH86" s="35">
        <v>46783</v>
      </c>
      <c r="GI86" s="408">
        <v>0</v>
      </c>
      <c r="GJ86" s="408">
        <v>85</v>
      </c>
      <c r="GK86" s="408">
        <v>3772.3086750631574</v>
      </c>
    </row>
    <row r="87" spans="190:193" x14ac:dyDescent="0.3">
      <c r="GH87" s="35">
        <v>46812</v>
      </c>
      <c r="GI87" s="408">
        <v>0</v>
      </c>
      <c r="GJ87" s="408">
        <v>85</v>
      </c>
      <c r="GK87" s="408">
        <v>3772.3086750631574</v>
      </c>
    </row>
    <row r="88" spans="190:193" x14ac:dyDescent="0.3">
      <c r="GH88" s="35">
        <v>46843</v>
      </c>
      <c r="GI88" s="408">
        <v>0</v>
      </c>
      <c r="GJ88" s="408">
        <v>85</v>
      </c>
      <c r="GK88" s="408">
        <v>3772.3086750631574</v>
      </c>
    </row>
    <row r="89" spans="190:193" x14ac:dyDescent="0.3">
      <c r="GH89" s="35">
        <v>46873</v>
      </c>
      <c r="GI89" s="408">
        <v>0</v>
      </c>
      <c r="GJ89" s="408">
        <v>85</v>
      </c>
      <c r="GK89" s="408">
        <v>3772.3086750631574</v>
      </c>
    </row>
    <row r="90" spans="190:193" x14ac:dyDescent="0.3">
      <c r="GH90" s="35">
        <v>46904</v>
      </c>
      <c r="GI90" s="408">
        <v>0</v>
      </c>
      <c r="GJ90" s="408">
        <v>85</v>
      </c>
      <c r="GK90" s="408">
        <v>3772.3086750631574</v>
      </c>
    </row>
    <row r="91" spans="190:193" x14ac:dyDescent="0.3">
      <c r="GH91" s="35">
        <v>46934</v>
      </c>
      <c r="GI91" s="408">
        <v>0</v>
      </c>
      <c r="GJ91" s="408">
        <v>85</v>
      </c>
      <c r="GK91" s="408">
        <v>3772.3086750631574</v>
      </c>
    </row>
    <row r="92" spans="190:193" x14ac:dyDescent="0.3">
      <c r="GH92" s="35">
        <v>46965</v>
      </c>
      <c r="GI92" s="408">
        <v>0</v>
      </c>
      <c r="GJ92" s="408">
        <v>85</v>
      </c>
      <c r="GK92" s="408">
        <v>3772.3086750631574</v>
      </c>
    </row>
    <row r="93" spans="190:193" x14ac:dyDescent="0.3">
      <c r="GH93" s="35">
        <v>46996</v>
      </c>
      <c r="GI93" s="408">
        <v>0</v>
      </c>
      <c r="GJ93" s="408">
        <v>85</v>
      </c>
      <c r="GK93" s="408">
        <v>3772.3086750631574</v>
      </c>
    </row>
    <row r="94" spans="190:193" x14ac:dyDescent="0.3">
      <c r="GH94" s="35">
        <v>47026</v>
      </c>
      <c r="GI94" s="408">
        <v>0</v>
      </c>
      <c r="GJ94" s="408">
        <v>85</v>
      </c>
      <c r="GK94" s="408">
        <v>3772.3086750631574</v>
      </c>
    </row>
    <row r="95" spans="190:193" x14ac:dyDescent="0.3">
      <c r="GH95" s="35">
        <v>47057</v>
      </c>
      <c r="GI95" s="408">
        <v>0</v>
      </c>
      <c r="GJ95" s="408">
        <v>85</v>
      </c>
      <c r="GK95" s="408">
        <v>3772.3086750631574</v>
      </c>
    </row>
    <row r="96" spans="190:193" x14ac:dyDescent="0.3">
      <c r="GH96" s="35">
        <v>47087</v>
      </c>
      <c r="GI96" s="408">
        <v>0</v>
      </c>
      <c r="GJ96" s="408">
        <v>85</v>
      </c>
      <c r="GK96" s="408">
        <v>3772.3086750631574</v>
      </c>
    </row>
    <row r="97" spans="190:193" x14ac:dyDescent="0.3">
      <c r="GH97" s="35">
        <v>47118</v>
      </c>
      <c r="GI97" s="408">
        <v>0</v>
      </c>
      <c r="GJ97" s="408">
        <v>85</v>
      </c>
      <c r="GK97" s="408">
        <v>3772.3086750631574</v>
      </c>
    </row>
    <row r="98" spans="190:193" x14ac:dyDescent="0.3">
      <c r="GH98" s="35">
        <v>47149</v>
      </c>
      <c r="GI98" s="408">
        <v>0</v>
      </c>
      <c r="GJ98" s="408">
        <v>85</v>
      </c>
      <c r="GK98" s="408">
        <v>3772.3086750631574</v>
      </c>
    </row>
    <row r="99" spans="190:193" x14ac:dyDescent="0.3">
      <c r="GH99" s="35">
        <v>47177</v>
      </c>
      <c r="GI99" s="408">
        <v>0</v>
      </c>
      <c r="GJ99" s="408">
        <v>85</v>
      </c>
      <c r="GK99" s="408">
        <v>3772.3086750631574</v>
      </c>
    </row>
    <row r="100" spans="190:193" x14ac:dyDescent="0.3">
      <c r="GH100" s="35">
        <v>47208</v>
      </c>
      <c r="GI100" s="408">
        <v>0</v>
      </c>
      <c r="GJ100" s="408">
        <v>85</v>
      </c>
      <c r="GK100" s="408">
        <v>3772.3086750631574</v>
      </c>
    </row>
    <row r="101" spans="190:193" x14ac:dyDescent="0.3">
      <c r="GH101" s="35">
        <v>47238</v>
      </c>
      <c r="GI101" s="408">
        <v>0</v>
      </c>
      <c r="GJ101" s="408">
        <v>85</v>
      </c>
      <c r="GK101" s="408">
        <v>3772.3086750631574</v>
      </c>
    </row>
    <row r="102" spans="190:193" x14ac:dyDescent="0.3">
      <c r="GH102" s="35">
        <v>47269</v>
      </c>
      <c r="GI102" s="408">
        <v>0</v>
      </c>
      <c r="GJ102" s="408">
        <v>85</v>
      </c>
      <c r="GK102" s="408">
        <v>3772.3086750631574</v>
      </c>
    </row>
    <row r="103" spans="190:193" x14ac:dyDescent="0.3">
      <c r="GH103" s="35">
        <v>47299</v>
      </c>
      <c r="GI103" s="408">
        <v>0</v>
      </c>
      <c r="GJ103" s="408">
        <v>85</v>
      </c>
      <c r="GK103" s="408">
        <v>3772.3086750631574</v>
      </c>
    </row>
    <row r="104" spans="190:193" x14ac:dyDescent="0.3">
      <c r="GH104" s="35">
        <v>47330</v>
      </c>
      <c r="GI104" s="408">
        <v>0</v>
      </c>
      <c r="GJ104" s="408">
        <v>85</v>
      </c>
      <c r="GK104" s="408">
        <v>3772.3086750631574</v>
      </c>
    </row>
    <row r="105" spans="190:193" x14ac:dyDescent="0.3">
      <c r="GH105" s="35">
        <v>47361</v>
      </c>
      <c r="GI105" s="408">
        <v>0</v>
      </c>
      <c r="GJ105" s="408">
        <v>85</v>
      </c>
      <c r="GK105" s="408">
        <v>3772.3086750631574</v>
      </c>
    </row>
    <row r="106" spans="190:193" x14ac:dyDescent="0.3">
      <c r="GH106" s="35">
        <v>47391</v>
      </c>
      <c r="GI106" s="408">
        <v>0</v>
      </c>
      <c r="GJ106" s="408">
        <v>85</v>
      </c>
      <c r="GK106" s="408">
        <v>3772.3086750631574</v>
      </c>
    </row>
    <row r="107" spans="190:193" x14ac:dyDescent="0.3">
      <c r="GH107" s="35">
        <v>47422</v>
      </c>
      <c r="GI107" s="408">
        <v>0</v>
      </c>
      <c r="GJ107" s="408">
        <v>85</v>
      </c>
      <c r="GK107" s="408">
        <v>3772.3086750631574</v>
      </c>
    </row>
    <row r="108" spans="190:193" x14ac:dyDescent="0.3">
      <c r="GH108" s="35">
        <v>47452</v>
      </c>
      <c r="GI108" s="408">
        <v>0</v>
      </c>
      <c r="GJ108" s="408">
        <v>85</v>
      </c>
      <c r="GK108" s="408">
        <v>3772.3086750631574</v>
      </c>
    </row>
    <row r="109" spans="190:193" x14ac:dyDescent="0.3">
      <c r="GH109" s="35">
        <v>47483</v>
      </c>
      <c r="GI109" s="408">
        <v>0</v>
      </c>
      <c r="GJ109" s="408">
        <v>85</v>
      </c>
      <c r="GK109" s="408">
        <v>3772.3086750631574</v>
      </c>
    </row>
    <row r="110" spans="190:193" x14ac:dyDescent="0.3">
      <c r="GH110" s="35">
        <v>47514</v>
      </c>
      <c r="GI110" s="408">
        <v>0</v>
      </c>
      <c r="GJ110" s="408">
        <v>85</v>
      </c>
      <c r="GK110" s="408">
        <v>3772.3086750631574</v>
      </c>
    </row>
    <row r="111" spans="190:193" x14ac:dyDescent="0.3">
      <c r="GH111" s="35">
        <v>47542</v>
      </c>
      <c r="GI111" s="408">
        <v>0</v>
      </c>
      <c r="GJ111" s="408">
        <v>85</v>
      </c>
      <c r="GK111" s="408">
        <v>3772.3086750631574</v>
      </c>
    </row>
    <row r="112" spans="190:193" x14ac:dyDescent="0.3">
      <c r="GH112" s="35">
        <v>47573</v>
      </c>
      <c r="GI112" s="408">
        <v>0</v>
      </c>
      <c r="GJ112" s="408">
        <v>85</v>
      </c>
      <c r="GK112" s="408">
        <v>3772.3086750631574</v>
      </c>
    </row>
    <row r="113" spans="190:193" x14ac:dyDescent="0.3">
      <c r="GH113" s="35">
        <v>47603</v>
      </c>
      <c r="GI113" s="408">
        <v>0</v>
      </c>
      <c r="GJ113" s="408">
        <v>85</v>
      </c>
      <c r="GK113" s="408">
        <v>3772.3086750631574</v>
      </c>
    </row>
    <row r="114" spans="190:193" x14ac:dyDescent="0.3">
      <c r="GH114" s="35">
        <v>47634</v>
      </c>
      <c r="GI114" s="408">
        <v>0</v>
      </c>
      <c r="GJ114" s="408">
        <v>85</v>
      </c>
      <c r="GK114" s="408">
        <v>3772.3086750631574</v>
      </c>
    </row>
    <row r="115" spans="190:193" x14ac:dyDescent="0.3">
      <c r="GH115" s="35">
        <v>47664</v>
      </c>
      <c r="GI115" s="408">
        <v>0</v>
      </c>
      <c r="GJ115" s="408">
        <v>85</v>
      </c>
      <c r="GK115" s="408">
        <v>3772.3086750631574</v>
      </c>
    </row>
    <row r="116" spans="190:193" x14ac:dyDescent="0.3">
      <c r="GH116" s="35">
        <v>47695</v>
      </c>
      <c r="GI116" s="408">
        <v>0</v>
      </c>
      <c r="GJ116" s="408">
        <v>85</v>
      </c>
      <c r="GK116" s="408">
        <v>3772.3086750631574</v>
      </c>
    </row>
    <row r="117" spans="190:193" x14ac:dyDescent="0.3">
      <c r="GH117" s="35">
        <v>47726</v>
      </c>
      <c r="GI117" s="408">
        <v>0</v>
      </c>
      <c r="GJ117" s="408">
        <v>85</v>
      </c>
      <c r="GK117" s="408">
        <v>3772.3086750631574</v>
      </c>
    </row>
    <row r="118" spans="190:193" x14ac:dyDescent="0.3">
      <c r="GH118" s="35">
        <v>47756</v>
      </c>
      <c r="GI118" s="408">
        <v>0</v>
      </c>
      <c r="GJ118" s="408">
        <v>85</v>
      </c>
      <c r="GK118" s="408">
        <v>3772.3086750631574</v>
      </c>
    </row>
    <row r="119" spans="190:193" x14ac:dyDescent="0.3">
      <c r="GH119" s="35">
        <v>47787</v>
      </c>
      <c r="GI119" s="408">
        <v>0</v>
      </c>
      <c r="GJ119" s="408">
        <v>85</v>
      </c>
      <c r="GK119" s="408">
        <v>3772.3086750631574</v>
      </c>
    </row>
    <row r="120" spans="190:193" x14ac:dyDescent="0.3">
      <c r="GH120" s="35">
        <v>47817</v>
      </c>
      <c r="GI120" s="408">
        <v>0</v>
      </c>
      <c r="GJ120" s="408">
        <v>85</v>
      </c>
      <c r="GK120" s="408">
        <v>3772.3086750631574</v>
      </c>
    </row>
    <row r="121" spans="190:193" x14ac:dyDescent="0.3">
      <c r="GH121" s="35">
        <v>47848</v>
      </c>
      <c r="GI121" s="408">
        <v>0</v>
      </c>
      <c r="GJ121" s="408">
        <v>85</v>
      </c>
      <c r="GK121" s="408">
        <v>3772.3086750631574</v>
      </c>
    </row>
    <row r="122" spans="190:193" x14ac:dyDescent="0.3">
      <c r="GH122" s="35">
        <v>47879</v>
      </c>
      <c r="GI122" s="408">
        <v>0</v>
      </c>
      <c r="GJ122" s="408">
        <v>85</v>
      </c>
      <c r="GK122" s="408">
        <v>3772.3086750631574</v>
      </c>
    </row>
    <row r="123" spans="190:193" x14ac:dyDescent="0.3">
      <c r="GH123" s="35">
        <v>47907</v>
      </c>
      <c r="GI123" s="408">
        <v>0</v>
      </c>
      <c r="GJ123" s="408">
        <v>85</v>
      </c>
      <c r="GK123" s="408">
        <v>3772.3086750631574</v>
      </c>
    </row>
    <row r="124" spans="190:193" x14ac:dyDescent="0.3">
      <c r="GH124" s="35">
        <v>47938</v>
      </c>
      <c r="GI124" s="408">
        <v>0</v>
      </c>
      <c r="GJ124" s="408">
        <v>85</v>
      </c>
      <c r="GK124" s="408">
        <v>3772.3086750631574</v>
      </c>
    </row>
    <row r="125" spans="190:193" x14ac:dyDescent="0.3">
      <c r="GH125" s="35">
        <v>47968</v>
      </c>
      <c r="GI125" s="408">
        <v>0</v>
      </c>
      <c r="GJ125" s="408">
        <v>85</v>
      </c>
      <c r="GK125" s="408">
        <v>3772.3086750631574</v>
      </c>
    </row>
    <row r="126" spans="190:193" x14ac:dyDescent="0.3">
      <c r="GH126" s="35">
        <v>47999</v>
      </c>
      <c r="GI126" s="408">
        <v>0</v>
      </c>
      <c r="GJ126" s="408">
        <v>85</v>
      </c>
      <c r="GK126" s="408">
        <v>3772.3086750631574</v>
      </c>
    </row>
    <row r="127" spans="190:193" x14ac:dyDescent="0.3">
      <c r="GH127" s="35">
        <v>48029</v>
      </c>
      <c r="GI127" s="408">
        <v>0</v>
      </c>
      <c r="GJ127" s="408">
        <v>85</v>
      </c>
      <c r="GK127" s="408">
        <v>3772.3086750631574</v>
      </c>
    </row>
    <row r="128" spans="190:193" x14ac:dyDescent="0.3">
      <c r="GH128" s="35">
        <v>48060</v>
      </c>
      <c r="GI128" s="408">
        <v>0</v>
      </c>
      <c r="GJ128" s="408">
        <v>85</v>
      </c>
      <c r="GK128" s="408">
        <v>3772.3086750631574</v>
      </c>
    </row>
    <row r="129" spans="190:193" x14ac:dyDescent="0.3">
      <c r="GH129" s="35">
        <v>48091</v>
      </c>
      <c r="GI129" s="408">
        <v>0</v>
      </c>
      <c r="GJ129" s="408">
        <v>85</v>
      </c>
      <c r="GK129" s="408">
        <v>3772.3086750631574</v>
      </c>
    </row>
    <row r="130" spans="190:193" x14ac:dyDescent="0.3">
      <c r="GH130" s="35">
        <v>48121</v>
      </c>
      <c r="GI130" s="408">
        <v>0</v>
      </c>
      <c r="GJ130" s="408">
        <v>85</v>
      </c>
      <c r="GK130" s="408">
        <v>3772.3086750631574</v>
      </c>
    </row>
    <row r="131" spans="190:193" x14ac:dyDescent="0.3">
      <c r="GH131" s="35">
        <v>48152</v>
      </c>
      <c r="GI131" s="408">
        <v>0</v>
      </c>
      <c r="GJ131" s="408">
        <v>85</v>
      </c>
      <c r="GK131" s="408">
        <v>3772.3086750631574</v>
      </c>
    </row>
    <row r="132" spans="190:193" x14ac:dyDescent="0.3">
      <c r="GH132" s="35">
        <v>48182</v>
      </c>
      <c r="GI132" s="408">
        <v>0</v>
      </c>
      <c r="GJ132" s="408">
        <v>85</v>
      </c>
      <c r="GK132" s="408">
        <v>3772.3086750631574</v>
      </c>
    </row>
    <row r="133" spans="190:193" x14ac:dyDescent="0.3">
      <c r="GH133" s="35">
        <v>48213</v>
      </c>
      <c r="GI133" s="408">
        <v>0</v>
      </c>
      <c r="GJ133" s="408">
        <v>85</v>
      </c>
      <c r="GK133" s="408">
        <v>3772.3086750631574</v>
      </c>
    </row>
    <row r="134" spans="190:193" x14ac:dyDescent="0.3">
      <c r="GH134" s="35">
        <v>48244</v>
      </c>
      <c r="GI134" s="408">
        <v>0</v>
      </c>
      <c r="GJ134" s="408">
        <v>85</v>
      </c>
      <c r="GK134" s="408">
        <v>3772.3086750631574</v>
      </c>
    </row>
    <row r="135" spans="190:193" x14ac:dyDescent="0.3">
      <c r="GH135" s="35">
        <v>48273</v>
      </c>
      <c r="GI135" s="408">
        <v>0</v>
      </c>
      <c r="GJ135" s="408">
        <v>85</v>
      </c>
      <c r="GK135" s="408">
        <v>3772.3086750631574</v>
      </c>
    </row>
    <row r="136" spans="190:193" x14ac:dyDescent="0.3">
      <c r="GH136" s="35">
        <v>48304</v>
      </c>
      <c r="GI136" s="408">
        <v>0</v>
      </c>
      <c r="GJ136" s="408">
        <v>85</v>
      </c>
      <c r="GK136" s="408">
        <v>3772.3086750631574</v>
      </c>
    </row>
    <row r="137" spans="190:193" x14ac:dyDescent="0.3">
      <c r="GH137" s="35">
        <v>48334</v>
      </c>
      <c r="GI137" s="408">
        <v>0</v>
      </c>
      <c r="GJ137" s="408">
        <v>85</v>
      </c>
      <c r="GK137" s="408">
        <v>3772.3086750631574</v>
      </c>
    </row>
    <row r="138" spans="190:193" x14ac:dyDescent="0.3">
      <c r="GH138" s="35">
        <v>48365</v>
      </c>
      <c r="GI138" s="408">
        <v>0</v>
      </c>
      <c r="GJ138" s="408">
        <v>85</v>
      </c>
      <c r="GK138" s="408">
        <v>3772.3086750631574</v>
      </c>
    </row>
    <row r="139" spans="190:193" x14ac:dyDescent="0.3">
      <c r="GH139" s="35">
        <v>48395</v>
      </c>
      <c r="GI139" s="408">
        <v>0</v>
      </c>
      <c r="GJ139" s="408">
        <v>85</v>
      </c>
      <c r="GK139" s="408">
        <v>3772.3086750631574</v>
      </c>
    </row>
    <row r="140" spans="190:193" x14ac:dyDescent="0.3">
      <c r="GH140" s="35">
        <v>48426</v>
      </c>
      <c r="GI140" s="408">
        <v>0</v>
      </c>
      <c r="GJ140" s="408">
        <v>85</v>
      </c>
      <c r="GK140" s="408">
        <v>3772.3086750631574</v>
      </c>
    </row>
    <row r="141" spans="190:193" x14ac:dyDescent="0.3">
      <c r="GH141" s="35">
        <v>48457</v>
      </c>
      <c r="GI141" s="408">
        <v>0</v>
      </c>
      <c r="GJ141" s="408">
        <v>85</v>
      </c>
      <c r="GK141" s="408">
        <v>3772.3086750631574</v>
      </c>
    </row>
    <row r="142" spans="190:193" x14ac:dyDescent="0.3">
      <c r="GH142" s="35">
        <v>48487</v>
      </c>
      <c r="GI142" s="408">
        <v>0</v>
      </c>
      <c r="GJ142" s="408">
        <v>85</v>
      </c>
      <c r="GK142" s="408">
        <v>3772.3086750631574</v>
      </c>
    </row>
    <row r="143" spans="190:193" x14ac:dyDescent="0.3">
      <c r="GH143" s="35">
        <v>48518</v>
      </c>
      <c r="GI143" s="408">
        <v>0</v>
      </c>
      <c r="GJ143" s="408">
        <v>85</v>
      </c>
      <c r="GK143" s="408">
        <v>3772.3086750631574</v>
      </c>
    </row>
    <row r="144" spans="190:193" x14ac:dyDescent="0.3">
      <c r="GH144" s="35">
        <v>48548</v>
      </c>
      <c r="GI144" s="408">
        <v>0</v>
      </c>
      <c r="GJ144" s="408">
        <v>85</v>
      </c>
      <c r="GK144" s="408">
        <v>3772.3086750631574</v>
      </c>
    </row>
    <row r="145" spans="190:193" x14ac:dyDescent="0.3">
      <c r="GH145" s="35">
        <v>48579</v>
      </c>
      <c r="GI145" s="408">
        <v>0</v>
      </c>
      <c r="GJ145" s="408">
        <v>85</v>
      </c>
      <c r="GK145" s="408">
        <v>3772.3086750631574</v>
      </c>
    </row>
    <row r="146" spans="190:193" x14ac:dyDescent="0.3">
      <c r="GH146" s="35">
        <v>48610</v>
      </c>
      <c r="GI146" s="408">
        <v>0</v>
      </c>
      <c r="GJ146" s="408">
        <v>85</v>
      </c>
      <c r="GK146" s="408">
        <v>3772.3086750631574</v>
      </c>
    </row>
    <row r="147" spans="190:193" x14ac:dyDescent="0.3">
      <c r="GH147" s="35">
        <v>48638</v>
      </c>
      <c r="GI147" s="408">
        <v>0</v>
      </c>
      <c r="GJ147" s="408">
        <v>85</v>
      </c>
      <c r="GK147" s="408">
        <v>3772.3086750631574</v>
      </c>
    </row>
    <row r="148" spans="190:193" x14ac:dyDescent="0.3">
      <c r="GH148" s="35">
        <v>48669</v>
      </c>
      <c r="GI148" s="408">
        <v>0</v>
      </c>
      <c r="GJ148" s="408">
        <v>85</v>
      </c>
      <c r="GK148" s="408">
        <v>3772.3086750631574</v>
      </c>
    </row>
    <row r="149" spans="190:193" x14ac:dyDescent="0.3">
      <c r="GH149" s="35">
        <v>48699</v>
      </c>
      <c r="GI149" s="408">
        <v>0</v>
      </c>
      <c r="GJ149" s="408">
        <v>85</v>
      </c>
      <c r="GK149" s="408">
        <v>3772.3086750631574</v>
      </c>
    </row>
    <row r="150" spans="190:193" x14ac:dyDescent="0.3">
      <c r="GH150" s="35">
        <v>48730</v>
      </c>
      <c r="GI150" s="408">
        <v>0</v>
      </c>
      <c r="GJ150" s="408">
        <v>85</v>
      </c>
      <c r="GK150" s="408">
        <v>3772.3086750631574</v>
      </c>
    </row>
    <row r="151" spans="190:193" x14ac:dyDescent="0.3">
      <c r="GH151" s="35">
        <v>48760</v>
      </c>
      <c r="GI151" s="408">
        <v>0</v>
      </c>
      <c r="GJ151" s="408">
        <v>85</v>
      </c>
      <c r="GK151" s="408">
        <v>3772.3086750631574</v>
      </c>
    </row>
    <row r="152" spans="190:193" x14ac:dyDescent="0.3">
      <c r="GH152" s="35">
        <v>48791</v>
      </c>
      <c r="GI152" s="408">
        <v>0</v>
      </c>
      <c r="GJ152" s="408">
        <v>85</v>
      </c>
      <c r="GK152" s="408">
        <v>3772.3086750631574</v>
      </c>
    </row>
    <row r="153" spans="190:193" x14ac:dyDescent="0.3">
      <c r="GH153" s="35">
        <v>48822</v>
      </c>
      <c r="GI153" s="408">
        <v>0</v>
      </c>
      <c r="GJ153" s="408">
        <v>85</v>
      </c>
      <c r="GK153" s="408">
        <v>3772.3086750631574</v>
      </c>
    </row>
    <row r="154" spans="190:193" x14ac:dyDescent="0.3">
      <c r="GH154" s="35">
        <v>48852</v>
      </c>
      <c r="GI154" s="408">
        <v>0</v>
      </c>
      <c r="GJ154" s="408">
        <v>85</v>
      </c>
      <c r="GK154" s="408">
        <v>3772.3086750631574</v>
      </c>
    </row>
    <row r="155" spans="190:193" x14ac:dyDescent="0.3">
      <c r="GH155" s="35">
        <v>48883</v>
      </c>
      <c r="GI155" s="408">
        <v>0</v>
      </c>
      <c r="GJ155" s="408">
        <v>85</v>
      </c>
      <c r="GK155" s="408">
        <v>3772.3086750631574</v>
      </c>
    </row>
    <row r="156" spans="190:193" x14ac:dyDescent="0.3">
      <c r="GH156" s="35">
        <v>48913</v>
      </c>
      <c r="GI156" s="408">
        <v>0</v>
      </c>
      <c r="GJ156" s="408">
        <v>85</v>
      </c>
      <c r="GK156" s="408">
        <v>3772.3086750631574</v>
      </c>
    </row>
    <row r="157" spans="190:193" x14ac:dyDescent="0.3">
      <c r="GH157" s="35">
        <v>48944</v>
      </c>
      <c r="GI157" s="408">
        <v>0</v>
      </c>
      <c r="GJ157" s="408">
        <v>85</v>
      </c>
      <c r="GK157" s="408">
        <v>3772.3086750631574</v>
      </c>
    </row>
    <row r="158" spans="190:193" x14ac:dyDescent="0.3">
      <c r="GH158" s="35">
        <v>48975</v>
      </c>
      <c r="GI158" s="408">
        <v>0</v>
      </c>
      <c r="GJ158" s="408">
        <v>85</v>
      </c>
      <c r="GK158" s="408">
        <v>3772.3086750631574</v>
      </c>
    </row>
    <row r="159" spans="190:193" x14ac:dyDescent="0.3">
      <c r="GH159" s="35">
        <v>49003</v>
      </c>
      <c r="GI159" s="408">
        <v>0</v>
      </c>
      <c r="GJ159" s="408">
        <v>85</v>
      </c>
      <c r="GK159" s="408">
        <v>3772.3086750631574</v>
      </c>
    </row>
    <row r="160" spans="190:193" x14ac:dyDescent="0.3">
      <c r="GH160" s="35">
        <v>49034</v>
      </c>
      <c r="GI160" s="408">
        <v>0</v>
      </c>
      <c r="GJ160" s="408">
        <v>85</v>
      </c>
      <c r="GK160" s="408">
        <v>3772.3086750631574</v>
      </c>
    </row>
    <row r="161" spans="190:193" x14ac:dyDescent="0.3">
      <c r="GH161" s="35">
        <v>49064</v>
      </c>
      <c r="GI161" s="408">
        <v>0</v>
      </c>
      <c r="GJ161" s="408">
        <v>85</v>
      </c>
      <c r="GK161" s="408">
        <v>3772.3086750631574</v>
      </c>
    </row>
    <row r="162" spans="190:193" x14ac:dyDescent="0.3">
      <c r="GH162" s="35">
        <v>49095</v>
      </c>
      <c r="GI162" s="408">
        <v>0</v>
      </c>
      <c r="GJ162" s="408">
        <v>85</v>
      </c>
      <c r="GK162" s="408">
        <v>3772.3086750631574</v>
      </c>
    </row>
    <row r="163" spans="190:193" x14ac:dyDescent="0.3">
      <c r="GH163" s="35">
        <v>49125</v>
      </c>
      <c r="GI163" s="408">
        <v>0</v>
      </c>
      <c r="GJ163" s="408">
        <v>85</v>
      </c>
      <c r="GK163" s="408">
        <v>3772.3086750631574</v>
      </c>
    </row>
    <row r="164" spans="190:193" x14ac:dyDescent="0.3">
      <c r="GH164" s="35">
        <v>49156</v>
      </c>
      <c r="GI164" s="408">
        <v>0</v>
      </c>
      <c r="GJ164" s="408">
        <v>85</v>
      </c>
      <c r="GK164" s="408">
        <v>3772.3086750631574</v>
      </c>
    </row>
    <row r="165" spans="190:193" x14ac:dyDescent="0.3">
      <c r="GH165" s="35">
        <v>49187</v>
      </c>
      <c r="GI165" s="408">
        <v>0</v>
      </c>
      <c r="GJ165" s="408">
        <v>85</v>
      </c>
      <c r="GK165" s="408">
        <v>3772.3086750631574</v>
      </c>
    </row>
    <row r="166" spans="190:193" x14ac:dyDescent="0.3">
      <c r="GH166" s="35">
        <v>49217</v>
      </c>
      <c r="GI166" s="408">
        <v>0</v>
      </c>
      <c r="GJ166" s="408">
        <v>85</v>
      </c>
      <c r="GK166" s="408">
        <v>3772.3086750631574</v>
      </c>
    </row>
    <row r="167" spans="190:193" x14ac:dyDescent="0.3">
      <c r="GH167" s="35">
        <v>49248</v>
      </c>
      <c r="GI167" s="408">
        <v>0</v>
      </c>
      <c r="GJ167" s="408">
        <v>85</v>
      </c>
      <c r="GK167" s="408">
        <v>3772.3086750631574</v>
      </c>
    </row>
    <row r="168" spans="190:193" x14ac:dyDescent="0.3">
      <c r="GH168" s="35">
        <v>49278</v>
      </c>
      <c r="GI168" s="408">
        <v>0</v>
      </c>
      <c r="GJ168" s="408">
        <v>85</v>
      </c>
      <c r="GK168" s="408">
        <v>3772.3086750631574</v>
      </c>
    </row>
    <row r="169" spans="190:193" x14ac:dyDescent="0.3">
      <c r="GH169" s="35">
        <v>49309</v>
      </c>
      <c r="GI169" s="408">
        <v>0</v>
      </c>
      <c r="GJ169" s="408">
        <v>85</v>
      </c>
      <c r="GK169" s="408">
        <v>3772.3086750631574</v>
      </c>
    </row>
    <row r="170" spans="190:193" x14ac:dyDescent="0.3">
      <c r="GH170" s="35">
        <v>49340</v>
      </c>
      <c r="GI170" s="408">
        <v>0</v>
      </c>
      <c r="GJ170" s="408">
        <v>85</v>
      </c>
      <c r="GK170" s="408">
        <v>3772.3086750631574</v>
      </c>
    </row>
    <row r="171" spans="190:193" x14ac:dyDescent="0.3">
      <c r="GH171" s="35">
        <v>49368</v>
      </c>
      <c r="GI171" s="408">
        <v>0</v>
      </c>
      <c r="GJ171" s="408">
        <v>85</v>
      </c>
      <c r="GK171" s="408">
        <v>3772.3086750631574</v>
      </c>
    </row>
    <row r="172" spans="190:193" x14ac:dyDescent="0.3">
      <c r="GH172" s="35">
        <v>49399</v>
      </c>
      <c r="GI172" s="408">
        <v>0</v>
      </c>
      <c r="GJ172" s="408">
        <v>85</v>
      </c>
      <c r="GK172" s="408">
        <v>3772.3086750631574</v>
      </c>
    </row>
    <row r="173" spans="190:193" x14ac:dyDescent="0.3">
      <c r="GH173" s="35">
        <v>49429</v>
      </c>
      <c r="GI173" s="408">
        <v>0</v>
      </c>
      <c r="GJ173" s="408">
        <v>85</v>
      </c>
      <c r="GK173" s="408">
        <v>3772.3086750631574</v>
      </c>
    </row>
    <row r="174" spans="190:193" x14ac:dyDescent="0.3">
      <c r="GH174" s="35">
        <v>49460</v>
      </c>
      <c r="GI174" s="408">
        <v>0</v>
      </c>
      <c r="GJ174" s="408">
        <v>85</v>
      </c>
      <c r="GK174" s="408">
        <v>3772.3086750631574</v>
      </c>
    </row>
    <row r="175" spans="190:193" x14ac:dyDescent="0.3">
      <c r="GH175" s="35">
        <v>49490</v>
      </c>
      <c r="GI175" s="408">
        <v>0</v>
      </c>
      <c r="GJ175" s="408">
        <v>85</v>
      </c>
      <c r="GK175" s="408">
        <v>3772.3086750631574</v>
      </c>
    </row>
    <row r="176" spans="190:193" x14ac:dyDescent="0.3">
      <c r="GH176" s="35">
        <v>49521</v>
      </c>
      <c r="GI176" s="408">
        <v>0</v>
      </c>
      <c r="GJ176" s="408">
        <v>85</v>
      </c>
      <c r="GK176" s="408">
        <v>3772.3086750631574</v>
      </c>
    </row>
    <row r="177" spans="190:194" x14ac:dyDescent="0.3">
      <c r="GH177" s="35">
        <v>49552</v>
      </c>
      <c r="GI177" s="408">
        <v>0</v>
      </c>
      <c r="GJ177" s="408">
        <v>85</v>
      </c>
      <c r="GK177" s="408">
        <v>3772.3086750631574</v>
      </c>
    </row>
    <row r="178" spans="190:194" x14ac:dyDescent="0.3">
      <c r="GH178" s="35">
        <v>49582</v>
      </c>
      <c r="GI178" s="408">
        <v>0</v>
      </c>
      <c r="GJ178" s="408">
        <v>85</v>
      </c>
      <c r="GK178" s="408">
        <v>3772.3086750631574</v>
      </c>
    </row>
    <row r="179" spans="190:194" x14ac:dyDescent="0.3">
      <c r="GH179" s="35">
        <v>49613</v>
      </c>
      <c r="GI179" s="408">
        <v>0</v>
      </c>
      <c r="GJ179" s="408">
        <v>85</v>
      </c>
      <c r="GK179" s="408">
        <v>3772.3086750631574</v>
      </c>
    </row>
    <row r="180" spans="190:194" x14ac:dyDescent="0.3">
      <c r="GH180" s="35">
        <v>49643</v>
      </c>
      <c r="GI180" s="408">
        <v>0</v>
      </c>
      <c r="GJ180" s="408">
        <v>85</v>
      </c>
      <c r="GK180" s="408">
        <v>3772.3086750631574</v>
      </c>
    </row>
    <row r="181" spans="190:194" x14ac:dyDescent="0.3">
      <c r="GH181" s="35">
        <v>49674</v>
      </c>
      <c r="GI181" s="408">
        <v>0</v>
      </c>
      <c r="GJ181" s="408">
        <v>85</v>
      </c>
      <c r="GK181" s="408">
        <v>3772.3086750631574</v>
      </c>
    </row>
    <row r="183" spans="190:194" x14ac:dyDescent="0.3">
      <c r="GH183">
        <v>0</v>
      </c>
      <c r="GI183">
        <v>0</v>
      </c>
      <c r="GJ183">
        <v>0</v>
      </c>
      <c r="GK183">
        <v>0</v>
      </c>
      <c r="GL183">
        <v>0</v>
      </c>
    </row>
  </sheetData>
  <conditionalFormatting sqref="G26 G40:G45">
    <cfRule type="expression" dxfId="44" priority="2">
      <formula>IF(ISBLANK($F26),FALSE,TRUE)</formula>
    </cfRule>
  </conditionalFormatting>
  <conditionalFormatting sqref="D26:D38">
    <cfRule type="expression" dxfId="43" priority="16">
      <formula>IF(ISBLANK($C26),FALSE,TRUE)</formula>
    </cfRule>
  </conditionalFormatting>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513C-9967-4638-91B3-9B72502D72D9}">
  <sheetPr codeName="Sheet6">
    <tabColor theme="4" tint="0.79998168889431442"/>
  </sheetPr>
  <dimension ref="A1:S103"/>
  <sheetViews>
    <sheetView showGridLines="0" topLeftCell="A8" workbookViewId="0">
      <selection activeCell="L29" sqref="L29"/>
    </sheetView>
  </sheetViews>
  <sheetFormatPr defaultRowHeight="15.6" x14ac:dyDescent="0.3"/>
  <cols>
    <col min="1" max="1" width="3.796875" style="102" customWidth="1"/>
    <col min="2" max="2" width="11.19921875" style="102" customWidth="1"/>
    <col min="3" max="16384" width="8.796875" style="102"/>
  </cols>
  <sheetData>
    <row r="1" spans="1:19" s="103" customFormat="1" x14ac:dyDescent="0.3">
      <c r="D1" s="113"/>
      <c r="E1" s="111"/>
      <c r="F1" s="110"/>
    </row>
    <row r="2" spans="1:19" s="103" customFormat="1" x14ac:dyDescent="0.3">
      <c r="A2" s="114"/>
      <c r="B2" s="104" t="s">
        <v>6</v>
      </c>
      <c r="C2" s="102"/>
      <c r="E2" s="111"/>
    </row>
    <row r="3" spans="1:19" s="103" customFormat="1" x14ac:dyDescent="0.3">
      <c r="A3" s="113"/>
      <c r="B3" s="107">
        <v>0.3</v>
      </c>
      <c r="C3" s="102" t="s">
        <v>7</v>
      </c>
      <c r="D3" s="114"/>
      <c r="E3" s="115"/>
      <c r="F3" s="114"/>
      <c r="G3" s="114"/>
      <c r="H3" s="114"/>
      <c r="I3" s="114"/>
      <c r="J3" s="114"/>
      <c r="K3" s="114"/>
      <c r="L3" s="114"/>
      <c r="M3" s="114"/>
      <c r="N3" s="114"/>
      <c r="O3" s="114"/>
      <c r="P3" s="114"/>
      <c r="Q3" s="114"/>
      <c r="R3" s="114"/>
      <c r="S3" s="114"/>
    </row>
    <row r="4" spans="1:19" s="103" customFormat="1" x14ac:dyDescent="0.3">
      <c r="A4" s="108"/>
      <c r="B4" s="107">
        <v>0.15</v>
      </c>
      <c r="C4" s="102" t="s">
        <v>8</v>
      </c>
      <c r="D4" s="108"/>
      <c r="E4" s="108"/>
      <c r="F4" s="109"/>
      <c r="G4" s="110"/>
      <c r="I4" s="111"/>
      <c r="J4" s="111"/>
      <c r="K4" s="111"/>
      <c r="L4" s="111"/>
      <c r="M4" s="111"/>
      <c r="N4" s="111"/>
      <c r="O4" s="111"/>
      <c r="P4" s="111"/>
      <c r="Q4" s="111"/>
      <c r="R4" s="111"/>
      <c r="S4" s="111"/>
    </row>
    <row r="5" spans="1:19" s="103" customFormat="1" x14ac:dyDescent="0.3">
      <c r="B5" s="107">
        <v>0.05</v>
      </c>
      <c r="C5" s="102" t="s">
        <v>9</v>
      </c>
      <c r="E5" s="111"/>
      <c r="F5" s="109"/>
      <c r="G5" s="110"/>
      <c r="I5" s="111"/>
      <c r="J5" s="111"/>
      <c r="K5" s="111"/>
      <c r="L5" s="111"/>
      <c r="M5" s="111"/>
      <c r="N5" s="111"/>
      <c r="O5" s="111"/>
      <c r="P5" s="111"/>
      <c r="Q5" s="111"/>
      <c r="R5" s="111"/>
      <c r="S5" s="111"/>
    </row>
    <row r="6" spans="1:19" s="103" customFormat="1" x14ac:dyDescent="0.3">
      <c r="A6" s="108"/>
      <c r="B6" s="107">
        <v>0.2</v>
      </c>
      <c r="C6" s="102" t="s">
        <v>10</v>
      </c>
      <c r="D6" s="108"/>
      <c r="E6" s="108"/>
      <c r="F6" s="109"/>
      <c r="G6" s="110"/>
      <c r="I6" s="111"/>
      <c r="J6" s="111"/>
      <c r="K6" s="111"/>
      <c r="L6" s="111"/>
      <c r="M6" s="111"/>
      <c r="N6" s="111"/>
      <c r="O6" s="111"/>
      <c r="P6" s="111"/>
      <c r="Q6" s="111"/>
      <c r="R6" s="111"/>
      <c r="S6" s="111"/>
    </row>
    <row r="7" spans="1:19" s="103" customFormat="1" x14ac:dyDescent="0.3">
      <c r="B7" s="107">
        <v>0.15</v>
      </c>
      <c r="C7" s="102" t="s">
        <v>11</v>
      </c>
      <c r="E7" s="111"/>
      <c r="F7" s="109"/>
      <c r="G7" s="110"/>
      <c r="I7" s="111"/>
      <c r="J7" s="111"/>
      <c r="K7" s="111"/>
      <c r="L7" s="111"/>
      <c r="M7" s="111"/>
      <c r="N7" s="111"/>
      <c r="O7" s="111"/>
      <c r="P7" s="111"/>
      <c r="Q7" s="111"/>
      <c r="R7" s="111"/>
      <c r="S7" s="111"/>
    </row>
    <row r="8" spans="1:19" s="103" customFormat="1" x14ac:dyDescent="0.3">
      <c r="A8" s="108"/>
      <c r="B8" s="119">
        <v>0.15</v>
      </c>
      <c r="C8" s="112" t="s">
        <v>12</v>
      </c>
      <c r="D8" s="108"/>
      <c r="E8" s="108"/>
      <c r="F8" s="109"/>
      <c r="G8" s="110"/>
      <c r="I8" s="111"/>
      <c r="J8" s="111"/>
      <c r="K8" s="111"/>
      <c r="L8" s="111"/>
      <c r="M8" s="111"/>
      <c r="N8" s="111"/>
      <c r="O8" s="111"/>
      <c r="P8" s="111"/>
      <c r="Q8" s="111"/>
      <c r="R8" s="111"/>
      <c r="S8" s="111"/>
    </row>
    <row r="9" spans="1:19" s="103" customFormat="1" x14ac:dyDescent="0.3">
      <c r="B9" s="120">
        <f>SUM(B3:B8)</f>
        <v>1</v>
      </c>
      <c r="C9" s="102"/>
      <c r="E9" s="111"/>
      <c r="F9" s="109"/>
      <c r="G9" s="110"/>
      <c r="I9" s="111"/>
      <c r="J9" s="111"/>
      <c r="K9" s="111"/>
      <c r="L9" s="111"/>
      <c r="M9" s="111"/>
      <c r="N9" s="111"/>
      <c r="O9" s="111"/>
      <c r="P9" s="111"/>
      <c r="Q9" s="111"/>
      <c r="R9" s="111"/>
      <c r="S9" s="111"/>
    </row>
    <row r="10" spans="1:19" s="103" customFormat="1" x14ac:dyDescent="0.3">
      <c r="A10" s="108"/>
      <c r="D10" s="108"/>
      <c r="E10" s="108"/>
      <c r="F10" s="109"/>
      <c r="G10" s="110"/>
      <c r="I10" s="111"/>
      <c r="J10" s="111"/>
      <c r="K10" s="111"/>
      <c r="L10" s="111"/>
      <c r="M10" s="111"/>
      <c r="N10" s="111"/>
      <c r="O10" s="111"/>
      <c r="P10" s="111"/>
      <c r="Q10" s="111"/>
      <c r="R10" s="111"/>
      <c r="S10" s="111"/>
    </row>
    <row r="11" spans="1:19" s="103" customFormat="1" x14ac:dyDescent="0.3">
      <c r="B11" s="103" t="s">
        <v>159</v>
      </c>
      <c r="C11" s="116"/>
      <c r="E11" s="111"/>
      <c r="F11" s="109"/>
      <c r="G11" s="110"/>
      <c r="I11" s="111"/>
      <c r="J11" s="111"/>
      <c r="K11" s="111"/>
      <c r="L11" s="111"/>
      <c r="M11" s="111"/>
      <c r="N11" s="111"/>
      <c r="O11" s="111"/>
      <c r="P11" s="111"/>
      <c r="Q11" s="111"/>
      <c r="R11" s="111"/>
      <c r="S11" s="111"/>
    </row>
    <row r="12" spans="1:19" s="103" customFormat="1" x14ac:dyDescent="0.3">
      <c r="A12" s="108"/>
      <c r="B12" s="103" t="s">
        <v>155</v>
      </c>
      <c r="D12" s="108"/>
      <c r="E12" s="108"/>
      <c r="F12" s="109"/>
      <c r="G12" s="110"/>
      <c r="I12" s="111"/>
      <c r="J12" s="111"/>
      <c r="K12" s="111"/>
      <c r="L12" s="111"/>
      <c r="M12" s="111"/>
      <c r="N12" s="111"/>
      <c r="O12" s="111"/>
      <c r="P12" s="111"/>
      <c r="Q12" s="111"/>
      <c r="R12" s="111"/>
      <c r="S12" s="111"/>
    </row>
    <row r="13" spans="1:19" s="103" customFormat="1" x14ac:dyDescent="0.3">
      <c r="B13" s="103" t="s">
        <v>156</v>
      </c>
      <c r="C13" s="116"/>
      <c r="E13" s="111"/>
      <c r="F13" s="109"/>
      <c r="G13" s="110"/>
      <c r="I13" s="111"/>
      <c r="J13" s="111"/>
      <c r="K13" s="111"/>
      <c r="L13" s="111"/>
      <c r="M13" s="111"/>
      <c r="N13" s="111"/>
      <c r="O13" s="111"/>
      <c r="P13" s="111"/>
      <c r="Q13" s="111"/>
      <c r="R13" s="111"/>
      <c r="S13" s="111"/>
    </row>
    <row r="14" spans="1:19" s="103" customFormat="1" x14ac:dyDescent="0.3">
      <c r="A14" s="113"/>
      <c r="E14" s="111"/>
      <c r="F14" s="109"/>
      <c r="G14" s="110"/>
      <c r="I14" s="111"/>
      <c r="J14" s="111"/>
      <c r="K14" s="111"/>
      <c r="L14" s="111"/>
      <c r="M14" s="111"/>
      <c r="N14" s="111"/>
      <c r="O14" s="111"/>
      <c r="P14" s="111"/>
      <c r="Q14" s="111"/>
      <c r="R14" s="111"/>
      <c r="S14" s="111"/>
    </row>
    <row r="15" spans="1:19" s="103" customFormat="1" x14ac:dyDescent="0.3">
      <c r="A15" s="108"/>
      <c r="D15" s="108"/>
      <c r="E15" s="108"/>
      <c r="F15" s="109"/>
      <c r="G15" s="110"/>
      <c r="I15" s="111"/>
      <c r="J15" s="111"/>
      <c r="K15" s="111"/>
      <c r="L15" s="111"/>
      <c r="M15" s="111"/>
      <c r="N15" s="111"/>
      <c r="O15" s="111"/>
      <c r="P15" s="111"/>
      <c r="Q15" s="111"/>
      <c r="R15" s="111"/>
      <c r="S15" s="111"/>
    </row>
    <row r="16" spans="1:19" s="103" customFormat="1" x14ac:dyDescent="0.3">
      <c r="C16" s="116"/>
      <c r="E16" s="111"/>
      <c r="F16" s="109"/>
      <c r="G16" s="110"/>
      <c r="I16" s="111"/>
      <c r="J16" s="111"/>
      <c r="K16" s="111"/>
      <c r="L16" s="111"/>
      <c r="M16" s="111"/>
      <c r="N16" s="111"/>
      <c r="O16" s="111"/>
      <c r="P16" s="111"/>
      <c r="Q16" s="111"/>
      <c r="R16" s="111"/>
      <c r="S16" s="111"/>
    </row>
    <row r="17" spans="1:19" s="103" customFormat="1" x14ac:dyDescent="0.3">
      <c r="A17" s="108"/>
      <c r="D17" s="108"/>
      <c r="E17" s="108"/>
      <c r="F17" s="109"/>
      <c r="G17" s="110"/>
      <c r="I17" s="111"/>
      <c r="J17" s="111"/>
      <c r="K17" s="111"/>
      <c r="L17" s="111"/>
      <c r="M17" s="111"/>
      <c r="N17" s="111"/>
      <c r="O17" s="111"/>
      <c r="P17" s="111"/>
      <c r="Q17" s="111"/>
      <c r="R17" s="111"/>
      <c r="S17" s="111"/>
    </row>
    <row r="18" spans="1:19" s="103" customFormat="1" x14ac:dyDescent="0.3">
      <c r="C18" s="116"/>
      <c r="E18" s="111"/>
      <c r="F18" s="109"/>
      <c r="G18" s="110"/>
      <c r="I18" s="111"/>
      <c r="J18" s="111"/>
      <c r="K18" s="111"/>
      <c r="L18" s="111"/>
      <c r="M18" s="111"/>
      <c r="N18" s="111"/>
      <c r="O18" s="111"/>
      <c r="P18" s="111"/>
      <c r="Q18" s="111"/>
      <c r="R18" s="111"/>
      <c r="S18" s="111"/>
    </row>
    <row r="19" spans="1:19" s="103" customFormat="1" x14ac:dyDescent="0.3">
      <c r="A19" s="108"/>
      <c r="D19" s="108"/>
      <c r="E19" s="108"/>
      <c r="F19" s="109"/>
      <c r="G19" s="110"/>
      <c r="I19" s="111"/>
      <c r="J19" s="111"/>
      <c r="K19" s="111"/>
      <c r="L19" s="111"/>
      <c r="M19" s="111"/>
      <c r="N19" s="111"/>
      <c r="O19" s="111"/>
      <c r="P19" s="111"/>
      <c r="Q19" s="111"/>
      <c r="R19" s="111"/>
      <c r="S19" s="111"/>
    </row>
    <row r="20" spans="1:19" s="103" customFormat="1" x14ac:dyDescent="0.3">
      <c r="C20" s="116"/>
      <c r="E20" s="111"/>
      <c r="G20" s="110"/>
      <c r="I20" s="111"/>
      <c r="J20" s="111"/>
      <c r="K20" s="111"/>
      <c r="L20" s="111"/>
      <c r="M20" s="111"/>
      <c r="N20" s="111"/>
      <c r="O20" s="111"/>
      <c r="P20" s="111"/>
      <c r="Q20" s="111"/>
      <c r="R20" s="111"/>
      <c r="S20" s="111"/>
    </row>
    <row r="21" spans="1:19" s="103" customFormat="1" x14ac:dyDescent="0.3">
      <c r="C21" s="116"/>
      <c r="E21" s="111"/>
      <c r="F21" s="109"/>
      <c r="G21" s="110"/>
      <c r="I21" s="111"/>
      <c r="J21" s="111"/>
      <c r="K21" s="111"/>
      <c r="L21" s="111"/>
      <c r="M21" s="111"/>
      <c r="N21" s="111"/>
      <c r="O21" s="111"/>
      <c r="P21" s="111"/>
      <c r="Q21" s="111"/>
      <c r="R21" s="111"/>
      <c r="S21" s="111"/>
    </row>
    <row r="22" spans="1:19" s="103" customFormat="1" x14ac:dyDescent="0.3"/>
    <row r="23" spans="1:19" s="103" customFormat="1" x14ac:dyDescent="0.3"/>
    <row r="24" spans="1:19" s="103" customFormat="1" x14ac:dyDescent="0.3"/>
    <row r="25" spans="1:19" s="103" customFormat="1" x14ac:dyDescent="0.3"/>
    <row r="26" spans="1:19" s="103" customFormat="1" x14ac:dyDescent="0.3">
      <c r="C26" s="116"/>
      <c r="E26" s="111"/>
      <c r="F26" s="109"/>
      <c r="I26" s="111"/>
      <c r="J26" s="111"/>
      <c r="K26" s="111"/>
      <c r="L26" s="111"/>
      <c r="M26" s="111"/>
      <c r="N26" s="111"/>
      <c r="O26" s="111"/>
      <c r="P26" s="111"/>
      <c r="Q26" s="111"/>
      <c r="R26" s="111"/>
      <c r="S26" s="111"/>
    </row>
    <row r="27" spans="1:19" s="103" customFormat="1" x14ac:dyDescent="0.3"/>
    <row r="28" spans="1:19" s="103" customFormat="1" x14ac:dyDescent="0.3">
      <c r="A28" s="108"/>
      <c r="D28" s="108"/>
      <c r="E28" s="111"/>
      <c r="F28" s="108"/>
    </row>
    <row r="29" spans="1:19" s="103" customFormat="1" x14ac:dyDescent="0.3">
      <c r="E29" s="111"/>
      <c r="F29" s="114"/>
      <c r="I29" s="110"/>
      <c r="J29" s="110"/>
      <c r="K29" s="110"/>
      <c r="L29" s="110"/>
      <c r="M29" s="110"/>
      <c r="N29" s="110"/>
      <c r="O29" s="110"/>
      <c r="P29" s="110"/>
      <c r="Q29" s="110"/>
      <c r="R29" s="110"/>
      <c r="S29" s="110"/>
    </row>
    <row r="30" spans="1:19" s="103" customFormat="1" x14ac:dyDescent="0.3">
      <c r="E30" s="111"/>
      <c r="F30" s="114"/>
      <c r="G30" s="117"/>
      <c r="I30" s="110"/>
      <c r="J30" s="110"/>
      <c r="K30" s="110"/>
      <c r="L30" s="110"/>
      <c r="M30" s="110"/>
      <c r="N30" s="110"/>
      <c r="O30" s="110"/>
      <c r="P30" s="110"/>
      <c r="Q30" s="110"/>
      <c r="R30" s="110"/>
      <c r="S30" s="110"/>
    </row>
    <row r="31" spans="1:19" s="103" customFormat="1" x14ac:dyDescent="0.3">
      <c r="E31" s="111"/>
    </row>
    <row r="32" spans="1:19" s="103" customFormat="1" x14ac:dyDescent="0.3">
      <c r="E32" s="111"/>
    </row>
    <row r="33" spans="1:19" s="103" customFormat="1" x14ac:dyDescent="0.3">
      <c r="D33" s="113"/>
      <c r="E33" s="111"/>
      <c r="F33" s="110"/>
    </row>
    <row r="34" spans="1:19" s="103" customFormat="1" x14ac:dyDescent="0.3">
      <c r="A34" s="114"/>
      <c r="E34" s="111"/>
    </row>
    <row r="35" spans="1:19" s="103" customFormat="1" x14ac:dyDescent="0.3">
      <c r="A35" s="113"/>
      <c r="D35" s="114"/>
      <c r="E35" s="115"/>
      <c r="F35" s="114"/>
      <c r="G35" s="114"/>
      <c r="H35" s="114"/>
      <c r="I35" s="114"/>
      <c r="J35" s="114"/>
      <c r="K35" s="114"/>
      <c r="L35" s="114"/>
      <c r="M35" s="114"/>
      <c r="N35" s="114"/>
      <c r="O35" s="114"/>
      <c r="P35" s="114"/>
      <c r="Q35" s="114"/>
      <c r="R35" s="114"/>
      <c r="S35" s="114"/>
    </row>
    <row r="36" spans="1:19" s="103" customFormat="1" x14ac:dyDescent="0.3">
      <c r="A36" s="108"/>
      <c r="D36" s="108"/>
      <c r="E36" s="108"/>
      <c r="F36" s="109"/>
      <c r="G36" s="110"/>
      <c r="I36" s="111"/>
      <c r="J36" s="111"/>
      <c r="K36" s="111"/>
      <c r="L36" s="111"/>
      <c r="M36" s="111"/>
      <c r="N36" s="111"/>
      <c r="O36" s="111"/>
      <c r="P36" s="111"/>
      <c r="Q36" s="111"/>
      <c r="R36" s="111"/>
      <c r="S36" s="111"/>
    </row>
    <row r="37" spans="1:19" s="103" customFormat="1" x14ac:dyDescent="0.3">
      <c r="C37" s="116"/>
      <c r="E37" s="111"/>
      <c r="F37" s="109"/>
      <c r="G37" s="110"/>
      <c r="I37" s="118"/>
      <c r="J37" s="118"/>
      <c r="K37" s="118"/>
      <c r="L37" s="118"/>
      <c r="M37" s="118"/>
      <c r="N37" s="118"/>
      <c r="O37" s="118"/>
      <c r="P37" s="118"/>
      <c r="Q37" s="118"/>
      <c r="R37" s="118"/>
      <c r="S37" s="118"/>
    </row>
    <row r="38" spans="1:19" s="103" customFormat="1" x14ac:dyDescent="0.3">
      <c r="C38" s="116"/>
      <c r="E38" s="111"/>
      <c r="F38" s="109"/>
      <c r="G38" s="110"/>
      <c r="I38" s="111"/>
      <c r="J38" s="111"/>
      <c r="K38" s="111"/>
      <c r="L38" s="111"/>
      <c r="M38" s="111"/>
      <c r="N38" s="111"/>
      <c r="O38" s="111"/>
      <c r="P38" s="111"/>
      <c r="Q38" s="111"/>
      <c r="R38" s="111"/>
      <c r="S38" s="111"/>
    </row>
    <row r="39" spans="1:19" s="103" customFormat="1" x14ac:dyDescent="0.3">
      <c r="A39" s="108"/>
      <c r="D39" s="108"/>
      <c r="E39" s="108"/>
      <c r="F39" s="109"/>
      <c r="G39" s="110"/>
      <c r="I39" s="111"/>
      <c r="J39" s="111"/>
      <c r="K39" s="111"/>
      <c r="L39" s="111"/>
      <c r="M39" s="111"/>
      <c r="N39" s="111"/>
      <c r="O39" s="111"/>
      <c r="P39" s="111"/>
      <c r="Q39" s="111"/>
      <c r="R39" s="111"/>
      <c r="S39" s="111"/>
    </row>
    <row r="40" spans="1:19" s="103" customFormat="1" x14ac:dyDescent="0.3">
      <c r="C40" s="116"/>
      <c r="E40" s="111"/>
      <c r="F40" s="109"/>
      <c r="G40" s="110"/>
      <c r="I40" s="111"/>
      <c r="J40" s="111"/>
      <c r="K40" s="111"/>
      <c r="L40" s="111"/>
      <c r="M40" s="111"/>
      <c r="N40" s="111"/>
      <c r="O40" s="111"/>
      <c r="P40" s="111"/>
      <c r="Q40" s="111"/>
      <c r="R40" s="111"/>
      <c r="S40" s="111"/>
    </row>
    <row r="41" spans="1:19" s="103" customFormat="1" x14ac:dyDescent="0.3">
      <c r="C41" s="116"/>
      <c r="E41" s="111"/>
      <c r="F41" s="109"/>
      <c r="G41" s="110"/>
      <c r="I41" s="111"/>
      <c r="J41" s="111"/>
      <c r="K41" s="111"/>
      <c r="L41" s="111"/>
      <c r="M41" s="111"/>
      <c r="N41" s="111"/>
      <c r="O41" s="111"/>
      <c r="P41" s="111"/>
      <c r="Q41" s="111"/>
      <c r="R41" s="111"/>
      <c r="S41" s="111"/>
    </row>
    <row r="42" spans="1:19" s="103" customFormat="1" x14ac:dyDescent="0.3">
      <c r="A42" s="108"/>
      <c r="D42" s="108"/>
      <c r="E42" s="108"/>
      <c r="F42" s="109"/>
      <c r="G42" s="110"/>
      <c r="I42" s="111"/>
      <c r="J42" s="111"/>
      <c r="K42" s="111"/>
      <c r="L42" s="111"/>
      <c r="M42" s="111"/>
      <c r="N42" s="111"/>
      <c r="O42" s="111"/>
      <c r="P42" s="111"/>
      <c r="Q42" s="111"/>
      <c r="R42" s="111"/>
      <c r="S42" s="111"/>
    </row>
    <row r="43" spans="1:19" s="103" customFormat="1" x14ac:dyDescent="0.3">
      <c r="C43" s="116"/>
      <c r="E43" s="111"/>
      <c r="F43" s="109"/>
      <c r="G43" s="110"/>
      <c r="I43" s="111"/>
      <c r="J43" s="111"/>
      <c r="K43" s="111"/>
      <c r="L43" s="111"/>
      <c r="M43" s="111"/>
      <c r="N43" s="111"/>
      <c r="O43" s="111"/>
      <c r="P43" s="111"/>
      <c r="Q43" s="111"/>
      <c r="R43" s="111"/>
      <c r="S43" s="111"/>
    </row>
    <row r="44" spans="1:19" s="103" customFormat="1" x14ac:dyDescent="0.3">
      <c r="C44" s="116"/>
      <c r="E44" s="111"/>
      <c r="F44" s="109"/>
      <c r="G44" s="110"/>
      <c r="I44" s="111"/>
      <c r="J44" s="111"/>
      <c r="K44" s="111"/>
      <c r="L44" s="111"/>
      <c r="M44" s="111"/>
      <c r="N44" s="111"/>
      <c r="O44" s="111"/>
      <c r="P44" s="111"/>
      <c r="Q44" s="111"/>
      <c r="R44" s="111"/>
      <c r="S44" s="111"/>
    </row>
    <row r="45" spans="1:19" s="103" customFormat="1" x14ac:dyDescent="0.3">
      <c r="A45" s="108"/>
      <c r="D45" s="108"/>
      <c r="E45" s="108"/>
      <c r="F45" s="109"/>
      <c r="G45" s="110"/>
      <c r="I45" s="111"/>
      <c r="J45" s="111"/>
      <c r="K45" s="111"/>
      <c r="L45" s="111"/>
      <c r="M45" s="111"/>
      <c r="N45" s="111"/>
      <c r="O45" s="111"/>
      <c r="P45" s="111"/>
      <c r="Q45" s="111"/>
      <c r="R45" s="111"/>
      <c r="S45" s="111"/>
    </row>
    <row r="46" spans="1:19" s="103" customFormat="1" x14ac:dyDescent="0.3">
      <c r="C46" s="116"/>
      <c r="E46" s="111"/>
      <c r="F46" s="109"/>
      <c r="G46" s="110"/>
      <c r="I46" s="111"/>
      <c r="J46" s="111"/>
      <c r="K46" s="111"/>
      <c r="L46" s="111"/>
      <c r="M46" s="111"/>
      <c r="N46" s="111"/>
      <c r="O46" s="111"/>
      <c r="P46" s="111"/>
      <c r="Q46" s="111"/>
      <c r="R46" s="111"/>
      <c r="S46" s="111"/>
    </row>
    <row r="47" spans="1:19" s="103" customFormat="1" x14ac:dyDescent="0.3">
      <c r="C47" s="116"/>
      <c r="E47" s="111"/>
      <c r="F47" s="109"/>
      <c r="G47" s="110"/>
      <c r="I47" s="111"/>
      <c r="J47" s="111"/>
      <c r="K47" s="111"/>
      <c r="L47" s="111"/>
      <c r="M47" s="111"/>
      <c r="N47" s="111"/>
      <c r="O47" s="111"/>
      <c r="P47" s="111"/>
      <c r="Q47" s="111"/>
      <c r="R47" s="111"/>
      <c r="S47" s="111"/>
    </row>
    <row r="48" spans="1:19" s="103" customFormat="1" x14ac:dyDescent="0.3">
      <c r="A48" s="108"/>
      <c r="D48" s="108"/>
      <c r="E48" s="108"/>
      <c r="F48" s="109"/>
      <c r="G48" s="110"/>
      <c r="I48" s="111"/>
      <c r="J48" s="111"/>
      <c r="K48" s="111"/>
      <c r="L48" s="111"/>
      <c r="M48" s="111"/>
      <c r="N48" s="111"/>
      <c r="O48" s="111"/>
      <c r="P48" s="111"/>
      <c r="Q48" s="111"/>
      <c r="R48" s="111"/>
      <c r="S48" s="111"/>
    </row>
    <row r="49" spans="1:19" s="103" customFormat="1" x14ac:dyDescent="0.3">
      <c r="C49" s="116"/>
      <c r="E49" s="111"/>
      <c r="F49" s="109"/>
      <c r="G49" s="110"/>
      <c r="I49" s="111"/>
      <c r="J49" s="111"/>
      <c r="K49" s="111"/>
      <c r="L49" s="111"/>
      <c r="M49" s="111"/>
      <c r="N49" s="111"/>
      <c r="O49" s="111"/>
      <c r="P49" s="111"/>
      <c r="Q49" s="111"/>
      <c r="R49" s="111"/>
      <c r="S49" s="111"/>
    </row>
    <row r="50" spans="1:19" s="103" customFormat="1" x14ac:dyDescent="0.3">
      <c r="C50" s="116"/>
      <c r="E50" s="111"/>
      <c r="F50" s="109"/>
      <c r="G50" s="110"/>
      <c r="I50" s="111"/>
      <c r="J50" s="111"/>
      <c r="K50" s="111"/>
      <c r="L50" s="111"/>
      <c r="M50" s="111"/>
      <c r="N50" s="111"/>
      <c r="O50" s="111"/>
      <c r="P50" s="111"/>
      <c r="Q50" s="111"/>
      <c r="R50" s="111"/>
      <c r="S50" s="111"/>
    </row>
    <row r="51" spans="1:19" s="103" customFormat="1" x14ac:dyDescent="0.3">
      <c r="A51" s="113"/>
      <c r="E51" s="111"/>
      <c r="F51" s="109"/>
      <c r="G51" s="110"/>
      <c r="I51" s="111"/>
      <c r="J51" s="111"/>
      <c r="K51" s="111"/>
      <c r="L51" s="111"/>
      <c r="M51" s="111"/>
      <c r="N51" s="111"/>
      <c r="O51" s="111"/>
      <c r="P51" s="111"/>
      <c r="Q51" s="111"/>
      <c r="R51" s="111"/>
      <c r="S51" s="111"/>
    </row>
    <row r="52" spans="1:19" s="103" customFormat="1" x14ac:dyDescent="0.3">
      <c r="A52" s="108"/>
      <c r="D52" s="108"/>
      <c r="E52" s="108"/>
      <c r="F52" s="109"/>
      <c r="G52" s="110"/>
      <c r="I52" s="111"/>
      <c r="J52" s="111"/>
      <c r="K52" s="111"/>
      <c r="L52" s="111"/>
      <c r="M52" s="111"/>
      <c r="N52" s="111"/>
      <c r="O52" s="111"/>
      <c r="P52" s="111"/>
      <c r="Q52" s="111"/>
      <c r="R52" s="111"/>
      <c r="S52" s="111"/>
    </row>
    <row r="53" spans="1:19" s="103" customFormat="1" x14ac:dyDescent="0.3">
      <c r="C53" s="116"/>
      <c r="E53" s="111"/>
      <c r="F53" s="109"/>
      <c r="G53" s="110"/>
      <c r="I53" s="111"/>
      <c r="J53" s="111"/>
      <c r="K53" s="111"/>
      <c r="L53" s="111"/>
      <c r="M53" s="111"/>
      <c r="N53" s="111"/>
      <c r="O53" s="111"/>
      <c r="P53" s="111"/>
      <c r="Q53" s="111"/>
      <c r="R53" s="111"/>
      <c r="S53" s="111"/>
    </row>
    <row r="54" spans="1:19" s="103" customFormat="1" x14ac:dyDescent="0.3">
      <c r="C54" s="116"/>
      <c r="E54" s="111"/>
      <c r="F54" s="109"/>
      <c r="G54" s="110"/>
      <c r="I54" s="111"/>
      <c r="J54" s="111"/>
      <c r="K54" s="111"/>
      <c r="L54" s="111"/>
      <c r="M54" s="111"/>
      <c r="N54" s="111"/>
      <c r="O54" s="111"/>
      <c r="P54" s="111"/>
      <c r="Q54" s="111"/>
      <c r="R54" s="111"/>
      <c r="S54" s="111"/>
    </row>
    <row r="55" spans="1:19" s="103" customFormat="1" x14ac:dyDescent="0.3">
      <c r="A55" s="108"/>
      <c r="D55" s="108"/>
      <c r="E55" s="108"/>
      <c r="F55" s="109"/>
      <c r="G55" s="110"/>
      <c r="I55" s="111"/>
      <c r="J55" s="111"/>
      <c r="K55" s="111"/>
      <c r="L55" s="111"/>
      <c r="M55" s="111"/>
      <c r="N55" s="111"/>
      <c r="O55" s="111"/>
      <c r="P55" s="111"/>
      <c r="Q55" s="111"/>
      <c r="R55" s="111"/>
      <c r="S55" s="111"/>
    </row>
    <row r="56" spans="1:19" s="103" customFormat="1" x14ac:dyDescent="0.3">
      <c r="C56" s="116"/>
      <c r="E56" s="111"/>
      <c r="F56" s="109"/>
      <c r="G56" s="110"/>
      <c r="I56" s="111"/>
      <c r="J56" s="111"/>
      <c r="K56" s="111"/>
      <c r="L56" s="111"/>
      <c r="M56" s="111"/>
      <c r="N56" s="111"/>
      <c r="O56" s="111"/>
      <c r="P56" s="111"/>
      <c r="Q56" s="111"/>
      <c r="R56" s="111"/>
      <c r="S56" s="111"/>
    </row>
    <row r="57" spans="1:19" s="103" customFormat="1" x14ac:dyDescent="0.3">
      <c r="A57" s="108"/>
      <c r="D57" s="108"/>
      <c r="E57" s="108"/>
      <c r="F57" s="109"/>
      <c r="G57" s="110"/>
      <c r="I57" s="111"/>
      <c r="J57" s="111"/>
      <c r="K57" s="111"/>
      <c r="L57" s="111"/>
      <c r="M57" s="111"/>
      <c r="N57" s="111"/>
      <c r="O57" s="111"/>
      <c r="P57" s="111"/>
      <c r="Q57" s="111"/>
      <c r="R57" s="111"/>
      <c r="S57" s="111"/>
    </row>
    <row r="58" spans="1:19" s="103" customFormat="1" x14ac:dyDescent="0.3">
      <c r="C58" s="116"/>
      <c r="E58" s="111"/>
      <c r="F58" s="109"/>
      <c r="G58" s="110"/>
      <c r="I58" s="111"/>
      <c r="J58" s="111"/>
      <c r="K58" s="111"/>
      <c r="L58" s="111"/>
      <c r="M58" s="111"/>
      <c r="N58" s="111"/>
      <c r="O58" s="111"/>
      <c r="P58" s="111"/>
      <c r="Q58" s="111"/>
      <c r="R58" s="111"/>
      <c r="S58" s="111"/>
    </row>
    <row r="59" spans="1:19" s="103" customFormat="1" x14ac:dyDescent="0.3">
      <c r="C59" s="116"/>
      <c r="E59" s="111"/>
      <c r="G59" s="110"/>
      <c r="I59" s="111"/>
      <c r="J59" s="111"/>
      <c r="K59" s="111"/>
      <c r="L59" s="111"/>
      <c r="M59" s="111"/>
      <c r="N59" s="111"/>
      <c r="O59" s="111"/>
      <c r="P59" s="111"/>
      <c r="Q59" s="111"/>
      <c r="R59" s="111"/>
      <c r="S59" s="111"/>
    </row>
    <row r="60" spans="1:19" s="103" customFormat="1" x14ac:dyDescent="0.3">
      <c r="A60" s="108"/>
      <c r="D60" s="108"/>
      <c r="E60" s="111"/>
      <c r="F60" s="108"/>
    </row>
    <row r="61" spans="1:19" s="103" customFormat="1" x14ac:dyDescent="0.3">
      <c r="E61" s="111"/>
      <c r="F61" s="114"/>
      <c r="G61" s="117"/>
      <c r="I61" s="110"/>
      <c r="J61" s="110"/>
      <c r="K61" s="110"/>
      <c r="L61" s="110"/>
      <c r="M61" s="110"/>
      <c r="N61" s="110"/>
      <c r="O61" s="110"/>
      <c r="P61" s="110"/>
      <c r="Q61" s="110"/>
      <c r="R61" s="110"/>
      <c r="S61" s="110"/>
    </row>
    <row r="62" spans="1:19" s="103" customFormat="1" x14ac:dyDescent="0.3">
      <c r="E62" s="111"/>
      <c r="F62" s="114"/>
      <c r="G62" s="117"/>
      <c r="I62" s="110"/>
      <c r="J62" s="110"/>
      <c r="K62" s="110"/>
      <c r="L62" s="110"/>
      <c r="M62" s="110"/>
      <c r="N62" s="110"/>
      <c r="O62" s="110"/>
      <c r="P62" s="110"/>
      <c r="Q62" s="110"/>
      <c r="R62" s="110"/>
      <c r="S62" s="110"/>
    </row>
    <row r="63" spans="1:19" s="103" customFormat="1" x14ac:dyDescent="0.3">
      <c r="E63" s="111"/>
    </row>
    <row r="64" spans="1:19" x14ac:dyDescent="0.3">
      <c r="E64" s="105"/>
    </row>
    <row r="65" spans="1:5" x14ac:dyDescent="0.3">
      <c r="E65" s="105"/>
    </row>
    <row r="66" spans="1:5" x14ac:dyDescent="0.3">
      <c r="E66" s="105"/>
    </row>
    <row r="67" spans="1:5" x14ac:dyDescent="0.3">
      <c r="E67" s="105"/>
    </row>
    <row r="68" spans="1:5" x14ac:dyDescent="0.3">
      <c r="E68" s="105"/>
    </row>
    <row r="69" spans="1:5" x14ac:dyDescent="0.3">
      <c r="E69" s="105"/>
    </row>
    <row r="70" spans="1:5" x14ac:dyDescent="0.3">
      <c r="E70" s="105"/>
    </row>
    <row r="71" spans="1:5" x14ac:dyDescent="0.3">
      <c r="E71" s="105"/>
    </row>
    <row r="72" spans="1:5" x14ac:dyDescent="0.3">
      <c r="E72" s="105"/>
    </row>
    <row r="73" spans="1:5" x14ac:dyDescent="0.3">
      <c r="A73" s="104"/>
      <c r="E73" s="105"/>
    </row>
    <row r="74" spans="1:5" x14ac:dyDescent="0.3">
      <c r="A74" s="107"/>
      <c r="E74" s="105"/>
    </row>
    <row r="75" spans="1:5" x14ac:dyDescent="0.3">
      <c r="A75" s="107"/>
      <c r="E75" s="105"/>
    </row>
    <row r="76" spans="1:5" x14ac:dyDescent="0.3">
      <c r="A76" s="107"/>
      <c r="E76" s="105"/>
    </row>
    <row r="77" spans="1:5" x14ac:dyDescent="0.3">
      <c r="A77" s="107"/>
      <c r="E77" s="105"/>
    </row>
    <row r="78" spans="1:5" x14ac:dyDescent="0.3">
      <c r="A78" s="107"/>
      <c r="E78" s="105"/>
    </row>
    <row r="79" spans="1:5" x14ac:dyDescent="0.3">
      <c r="A79" s="107"/>
      <c r="E79" s="105"/>
    </row>
    <row r="80" spans="1:5" x14ac:dyDescent="0.3">
      <c r="A80" s="119"/>
      <c r="E80" s="105"/>
    </row>
    <row r="81" spans="1:10" x14ac:dyDescent="0.3">
      <c r="A81" s="107"/>
      <c r="E81" s="105"/>
    </row>
    <row r="82" spans="1:10" x14ac:dyDescent="0.3">
      <c r="E82" s="105"/>
    </row>
    <row r="83" spans="1:10" x14ac:dyDescent="0.3">
      <c r="E83" s="105"/>
    </row>
    <row r="84" spans="1:10" x14ac:dyDescent="0.3">
      <c r="E84" s="105"/>
    </row>
    <row r="85" spans="1:10" x14ac:dyDescent="0.3">
      <c r="E85" s="105"/>
    </row>
    <row r="86" spans="1:10" x14ac:dyDescent="0.3">
      <c r="E86" s="105"/>
    </row>
    <row r="87" spans="1:10" x14ac:dyDescent="0.3">
      <c r="E87" s="105"/>
    </row>
    <row r="88" spans="1:10" x14ac:dyDescent="0.3">
      <c r="E88" s="105"/>
    </row>
    <row r="89" spans="1:10" x14ac:dyDescent="0.3">
      <c r="E89" s="105"/>
    </row>
    <row r="90" spans="1:10" x14ac:dyDescent="0.3">
      <c r="E90" s="105"/>
    </row>
    <row r="91" spans="1:10" x14ac:dyDescent="0.3">
      <c r="E91" s="105"/>
    </row>
    <row r="92" spans="1:10" x14ac:dyDescent="0.3">
      <c r="A92" s="102" t="s">
        <v>115</v>
      </c>
      <c r="E92" s="105"/>
    </row>
    <row r="93" spans="1:10" s="122" customFormat="1" ht="32.25" customHeight="1" x14ac:dyDescent="0.3">
      <c r="A93" s="121" t="s">
        <v>44</v>
      </c>
      <c r="B93" s="121" t="s">
        <v>35</v>
      </c>
      <c r="C93" s="121" t="s">
        <v>13</v>
      </c>
      <c r="D93" s="121" t="s">
        <v>50</v>
      </c>
      <c r="E93" s="121" t="s">
        <v>45</v>
      </c>
      <c r="F93" s="121" t="s">
        <v>46</v>
      </c>
      <c r="G93" s="121" t="s">
        <v>47</v>
      </c>
      <c r="H93" s="121" t="s">
        <v>48</v>
      </c>
      <c r="I93" s="121" t="s">
        <v>49</v>
      </c>
    </row>
    <row r="94" spans="1:10" s="112" customFormat="1" x14ac:dyDescent="0.3">
      <c r="E94" s="119">
        <f>SUM(E95:E103)</f>
        <v>1</v>
      </c>
      <c r="F94" s="123" t="e">
        <f>SUM(F95:F103)</f>
        <v>#REF!</v>
      </c>
      <c r="G94" s="123" t="e">
        <f>AVERAGE(G95:G102)</f>
        <v>#REF!</v>
      </c>
    </row>
    <row r="95" spans="1:10" x14ac:dyDescent="0.3">
      <c r="A95" s="102" t="s">
        <v>36</v>
      </c>
      <c r="B95" s="124" t="e">
        <f>VLOOKUP($A95,#REF!,3,0)</f>
        <v>#REF!</v>
      </c>
      <c r="C95" s="125" t="e">
        <f>VLOOKUP($A95,#REF!,4,0)</f>
        <v>#REF!</v>
      </c>
      <c r="D95" s="125" t="e">
        <f t="shared" ref="D95:D101" si="0">B95*C95</f>
        <v>#REF!</v>
      </c>
      <c r="E95" s="107">
        <v>0.1</v>
      </c>
      <c r="F95" s="126" t="e">
        <f>VLOOKUP(A95,#REF!,15,0)</f>
        <v>#REF!</v>
      </c>
      <c r="G95" s="126" t="e">
        <f t="shared" ref="G95:G103" si="1">F95-E95</f>
        <v>#REF!</v>
      </c>
      <c r="H95" s="127" t="e">
        <f t="shared" ref="H95:H102" si="2">((B95+1)*C95)/(((B95*C95)+SUM($D$95:$D$102)))</f>
        <v>#REF!</v>
      </c>
      <c r="I95" s="128" t="e">
        <f t="shared" ref="I95:I102" si="3">H95-E95</f>
        <v>#REF!</v>
      </c>
      <c r="J95" s="102" t="str">
        <f t="shared" ref="J95:J102" si="4">A95</f>
        <v>VIG</v>
      </c>
    </row>
    <row r="96" spans="1:10" x14ac:dyDescent="0.3">
      <c r="A96" s="102" t="s">
        <v>37</v>
      </c>
      <c r="B96" s="124" t="e">
        <f>VLOOKUP($A96,#REF!,3,0)</f>
        <v>#REF!</v>
      </c>
      <c r="C96" s="125" t="e">
        <f>VLOOKUP($A96,#REF!,4,0)</f>
        <v>#REF!</v>
      </c>
      <c r="D96" s="125" t="e">
        <f t="shared" si="0"/>
        <v>#REF!</v>
      </c>
      <c r="E96" s="107">
        <v>0.15</v>
      </c>
      <c r="F96" s="126" t="e">
        <f>VLOOKUP(A96,#REF!,15,0)</f>
        <v>#REF!</v>
      </c>
      <c r="G96" s="126" t="e">
        <f t="shared" si="1"/>
        <v>#REF!</v>
      </c>
      <c r="H96" s="127" t="e">
        <f t="shared" si="2"/>
        <v>#REF!</v>
      </c>
      <c r="I96" s="128" t="e">
        <f t="shared" si="3"/>
        <v>#REF!</v>
      </c>
      <c r="J96" s="102" t="str">
        <f t="shared" si="4"/>
        <v>ESGV</v>
      </c>
    </row>
    <row r="97" spans="1:10" x14ac:dyDescent="0.3">
      <c r="A97" s="102" t="s">
        <v>38</v>
      </c>
      <c r="B97" s="124" t="e">
        <f>VLOOKUP($A97,#REF!,3,0)</f>
        <v>#REF!</v>
      </c>
      <c r="C97" s="125" t="e">
        <f>VLOOKUP($A97,#REF!,4,0)</f>
        <v>#REF!</v>
      </c>
      <c r="D97" s="125" t="e">
        <f t="shared" si="0"/>
        <v>#REF!</v>
      </c>
      <c r="E97" s="107">
        <v>0.1</v>
      </c>
      <c r="F97" s="126" t="e">
        <f>VLOOKUP(A97,#REF!,15,0)</f>
        <v>#REF!</v>
      </c>
      <c r="G97" s="126" t="e">
        <f t="shared" si="1"/>
        <v>#REF!</v>
      </c>
      <c r="H97" s="127" t="e">
        <f t="shared" si="2"/>
        <v>#REF!</v>
      </c>
      <c r="I97" s="128" t="e">
        <f t="shared" si="3"/>
        <v>#REF!</v>
      </c>
      <c r="J97" s="102" t="str">
        <f t="shared" si="4"/>
        <v>BLV</v>
      </c>
    </row>
    <row r="98" spans="1:10" x14ac:dyDescent="0.3">
      <c r="A98" s="102" t="s">
        <v>39</v>
      </c>
      <c r="B98" s="124" t="e">
        <f>VLOOKUP($A98,#REF!,3,0)</f>
        <v>#REF!</v>
      </c>
      <c r="C98" s="125" t="e">
        <f>VLOOKUP($A98,#REF!,4,0)</f>
        <v>#REF!</v>
      </c>
      <c r="D98" s="125" t="e">
        <f t="shared" si="0"/>
        <v>#REF!</v>
      </c>
      <c r="E98" s="107">
        <v>0.1</v>
      </c>
      <c r="F98" s="126" t="e">
        <f>VLOOKUP(A98,#REF!,15,0)</f>
        <v>#REF!</v>
      </c>
      <c r="G98" s="126" t="e">
        <f t="shared" si="1"/>
        <v>#REF!</v>
      </c>
      <c r="H98" s="127" t="e">
        <f t="shared" si="2"/>
        <v>#REF!</v>
      </c>
      <c r="I98" s="128" t="e">
        <f t="shared" si="3"/>
        <v>#REF!</v>
      </c>
      <c r="J98" s="102" t="str">
        <f t="shared" si="4"/>
        <v>VNQ</v>
      </c>
    </row>
    <row r="99" spans="1:10" x14ac:dyDescent="0.3">
      <c r="A99" s="102" t="s">
        <v>40</v>
      </c>
      <c r="B99" s="124" t="e">
        <f>VLOOKUP($A99,#REF!,3,0)</f>
        <v>#REF!</v>
      </c>
      <c r="C99" s="125" t="e">
        <f>VLOOKUP($A99,#REF!,4,0)</f>
        <v>#REF!</v>
      </c>
      <c r="D99" s="125" t="e">
        <f t="shared" si="0"/>
        <v>#REF!</v>
      </c>
      <c r="E99" s="107">
        <v>0.1</v>
      </c>
      <c r="F99" s="126" t="e">
        <f>VLOOKUP(A99,#REF!,15,0)</f>
        <v>#REF!</v>
      </c>
      <c r="G99" s="126" t="e">
        <f t="shared" si="1"/>
        <v>#REF!</v>
      </c>
      <c r="H99" s="127" t="e">
        <f t="shared" si="2"/>
        <v>#REF!</v>
      </c>
      <c r="I99" s="128" t="e">
        <f t="shared" si="3"/>
        <v>#REF!</v>
      </c>
      <c r="J99" s="102" t="str">
        <f t="shared" si="4"/>
        <v>VBK</v>
      </c>
    </row>
    <row r="100" spans="1:10" x14ac:dyDescent="0.3">
      <c r="A100" s="102" t="s">
        <v>41</v>
      </c>
      <c r="B100" s="124" t="e">
        <f>VLOOKUP($A100,#REF!,3,0)</f>
        <v>#REF!</v>
      </c>
      <c r="C100" s="125" t="e">
        <f>VLOOKUP($A100,#REF!,4,0)</f>
        <v>#REF!</v>
      </c>
      <c r="D100" s="125" t="e">
        <f t="shared" si="0"/>
        <v>#REF!</v>
      </c>
      <c r="E100" s="107">
        <v>0.23</v>
      </c>
      <c r="F100" s="126" t="e">
        <f>VLOOKUP(A100,#REF!,15,0)</f>
        <v>#REF!</v>
      </c>
      <c r="G100" s="126" t="e">
        <f t="shared" si="1"/>
        <v>#REF!</v>
      </c>
      <c r="H100" s="127" t="e">
        <f t="shared" si="2"/>
        <v>#REF!</v>
      </c>
      <c r="I100" s="128" t="e">
        <f t="shared" si="3"/>
        <v>#REF!</v>
      </c>
      <c r="J100" s="102" t="str">
        <f t="shared" si="4"/>
        <v>VTI</v>
      </c>
    </row>
    <row r="101" spans="1:10" x14ac:dyDescent="0.3">
      <c r="A101" s="102" t="s">
        <v>42</v>
      </c>
      <c r="B101" s="124" t="e">
        <f>VLOOKUP($A101,#REF!,3,0)</f>
        <v>#REF!</v>
      </c>
      <c r="C101" s="125" t="e">
        <f>VLOOKUP($A101,#REF!,4,0)</f>
        <v>#REF!</v>
      </c>
      <c r="D101" s="125" t="e">
        <f t="shared" si="0"/>
        <v>#REF!</v>
      </c>
      <c r="E101" s="107">
        <v>0.2</v>
      </c>
      <c r="F101" s="126" t="e">
        <f>VLOOKUP(A101,#REF!,15,0)</f>
        <v>#REF!</v>
      </c>
      <c r="G101" s="126" t="e">
        <f t="shared" si="1"/>
        <v>#REF!</v>
      </c>
      <c r="H101" s="127" t="e">
        <f t="shared" si="2"/>
        <v>#REF!</v>
      </c>
      <c r="I101" s="128" t="e">
        <f t="shared" si="3"/>
        <v>#REF!</v>
      </c>
      <c r="J101" s="102" t="str">
        <f t="shared" si="4"/>
        <v>VT</v>
      </c>
    </row>
    <row r="102" spans="1:10" s="112" customFormat="1" x14ac:dyDescent="0.3">
      <c r="A102" s="112" t="s">
        <v>58</v>
      </c>
      <c r="B102" s="129" t="e">
        <f>VLOOKUP($A102,#REF!,3,0)</f>
        <v>#REF!</v>
      </c>
      <c r="C102" s="130" t="e">
        <f>VLOOKUP($A102,#REF!,4,0)</f>
        <v>#REF!</v>
      </c>
      <c r="D102" s="130" t="e">
        <f>C102*B102</f>
        <v>#REF!</v>
      </c>
      <c r="E102" s="119">
        <v>0.02</v>
      </c>
      <c r="F102" s="123" t="e">
        <f>VLOOKUP(A102,#REF!,15,0)</f>
        <v>#REF!</v>
      </c>
      <c r="G102" s="123" t="e">
        <f t="shared" si="1"/>
        <v>#REF!</v>
      </c>
      <c r="H102" s="131" t="e">
        <f t="shared" si="2"/>
        <v>#REF!</v>
      </c>
      <c r="I102" s="131" t="e">
        <f t="shared" si="3"/>
        <v>#REF!</v>
      </c>
      <c r="J102" s="112" t="str">
        <f t="shared" si="4"/>
        <v>IAU</v>
      </c>
    </row>
    <row r="103" spans="1:10" s="106" customFormat="1" x14ac:dyDescent="0.3">
      <c r="A103" s="106" t="s">
        <v>43</v>
      </c>
      <c r="C103" s="106">
        <v>1</v>
      </c>
      <c r="D103" s="132" t="e">
        <f>VLOOKUP(A103,#REF!,7,0)</f>
        <v>#REF!</v>
      </c>
      <c r="E103" s="133">
        <v>0</v>
      </c>
      <c r="F103" s="134" t="e">
        <f>VLOOKUP(A103,#REF!,15,0)</f>
        <v>#REF!</v>
      </c>
      <c r="G103" s="134" t="e">
        <f t="shared" si="1"/>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5929-A460-4A3B-BAAF-5BDAA2D055A6}">
  <sheetPr codeName="Sheet20">
    <tabColor theme="0"/>
  </sheetPr>
  <dimension ref="A1:AM790"/>
  <sheetViews>
    <sheetView showGridLines="0" zoomScale="70" zoomScaleNormal="70" workbookViewId="0">
      <selection activeCell="C6" sqref="C6"/>
    </sheetView>
  </sheetViews>
  <sheetFormatPr defaultColWidth="0" defaultRowHeight="15.6" zeroHeight="1" x14ac:dyDescent="0.3"/>
  <cols>
    <col min="1" max="1" width="5.19921875" style="203" customWidth="1"/>
    <col min="2" max="2" width="23.59765625" style="203" customWidth="1"/>
    <col min="3" max="3" width="22.09765625" style="203" customWidth="1"/>
    <col min="4" max="4" width="7.796875" style="203" customWidth="1"/>
    <col min="5" max="5" width="4" style="203" customWidth="1"/>
    <col min="6" max="6" width="3.69921875" style="203" customWidth="1"/>
    <col min="7" max="7" width="13.5" style="203" bestFit="1" customWidth="1"/>
    <col min="8" max="8" width="12.69921875" style="205" bestFit="1" customWidth="1"/>
    <col min="9" max="9" width="11.09765625" style="205" bestFit="1" customWidth="1"/>
    <col min="10" max="11" width="17.8984375" style="205" bestFit="1" customWidth="1"/>
    <col min="12" max="12" width="18.69921875" style="203" bestFit="1" customWidth="1"/>
    <col min="13" max="13" width="10.69921875" style="203" bestFit="1" customWidth="1"/>
    <col min="14" max="14" width="17.5" style="203" bestFit="1" customWidth="1"/>
    <col min="15" max="15" width="8.5" style="203" bestFit="1" customWidth="1"/>
    <col min="16" max="16" width="4.19921875" style="203" customWidth="1"/>
    <col min="17" max="17" width="18.59765625" style="249" customWidth="1"/>
    <col min="18" max="18" width="17.796875" style="203" customWidth="1"/>
    <col min="19" max="19" width="17.8984375" style="203" bestFit="1" customWidth="1"/>
    <col min="20" max="20" width="15.19921875" style="491" customWidth="1"/>
    <col min="21" max="21" width="8.796875" style="203" customWidth="1"/>
    <col min="22" max="39" width="0" style="203" hidden="1" customWidth="1"/>
    <col min="40" max="16384" width="8.796875" style="203" hidden="1"/>
  </cols>
  <sheetData>
    <row r="1" spans="1:39" s="21" customFormat="1" ht="25.8" x14ac:dyDescent="0.5">
      <c r="A1" s="26" t="s">
        <v>542</v>
      </c>
      <c r="B1" s="27"/>
      <c r="C1" s="21" t="s">
        <v>625</v>
      </c>
      <c r="F1" s="531"/>
      <c r="I1" s="27"/>
      <c r="Q1" s="506" t="s">
        <v>627</v>
      </c>
      <c r="R1" s="163"/>
      <c r="T1" s="173"/>
    </row>
    <row r="2" spans="1:39" s="8" customFormat="1" ht="7.2" customHeight="1" x14ac:dyDescent="0.3">
      <c r="B2" s="5"/>
      <c r="F2" s="466"/>
      <c r="I2" s="5"/>
      <c r="N2" s="466"/>
      <c r="Q2" s="486"/>
      <c r="T2" s="468"/>
    </row>
    <row r="3" spans="1:39" ht="16.2" thickBot="1" x14ac:dyDescent="0.35">
      <c r="H3" s="203"/>
      <c r="I3" s="203"/>
      <c r="J3" s="203"/>
      <c r="K3" s="203"/>
      <c r="AM3" s="203" t="s">
        <v>552</v>
      </c>
    </row>
    <row r="4" spans="1:39" ht="21.6" thickBot="1" x14ac:dyDescent="0.45">
      <c r="B4" s="542" t="s">
        <v>634</v>
      </c>
      <c r="C4" s="543"/>
      <c r="F4" s="532" t="s">
        <v>626</v>
      </c>
      <c r="H4" s="203"/>
      <c r="I4" s="203"/>
      <c r="J4" s="203"/>
      <c r="K4" s="203"/>
      <c r="AM4" s="203" t="s">
        <v>553</v>
      </c>
    </row>
    <row r="5" spans="1:39" x14ac:dyDescent="0.3">
      <c r="B5" s="481" t="s">
        <v>608</v>
      </c>
      <c r="C5" s="540">
        <f ca="1">INDEX(G5:O12,MATCH(C10,G5:G12,0),MATCH(Summary!F33,G5:O5,0)+1)+(C16-INDEX(G5:O12,MATCH(C10,G5:G12,0),MATCH(Summary!F33,G5:O5,0))+1)*C10</f>
        <v>13645.72</v>
      </c>
      <c r="G5" s="470" t="s">
        <v>605</v>
      </c>
      <c r="H5" s="471" t="s">
        <v>601</v>
      </c>
      <c r="I5" s="472" t="s">
        <v>606</v>
      </c>
      <c r="J5" s="471" t="s">
        <v>603</v>
      </c>
      <c r="K5" s="472" t="s">
        <v>606</v>
      </c>
      <c r="L5" s="471" t="s">
        <v>604</v>
      </c>
      <c r="M5" s="472" t="s">
        <v>606</v>
      </c>
      <c r="N5" s="471" t="s">
        <v>602</v>
      </c>
      <c r="O5" s="472" t="s">
        <v>606</v>
      </c>
      <c r="Q5" s="82" t="s">
        <v>551</v>
      </c>
      <c r="R5" s="90" t="s">
        <v>607</v>
      </c>
      <c r="AM5" s="203" t="s">
        <v>554</v>
      </c>
    </row>
    <row r="6" spans="1:39" ht="15" customHeight="1" thickBot="1" x14ac:dyDescent="0.35">
      <c r="B6" s="482" t="s">
        <v>617</v>
      </c>
      <c r="C6" s="541">
        <f>IF(Summary!F32="UT",IF(Summary!F33="Single",($C$18*$H$665)-R61,($C$18*$H$665)-S61),SUM(O20:O784))</f>
        <v>8512.9290000000001</v>
      </c>
      <c r="G6" s="473">
        <v>0.1</v>
      </c>
      <c r="H6" s="475">
        <v>0</v>
      </c>
      <c r="I6" s="476">
        <v>0</v>
      </c>
      <c r="J6" s="475">
        <v>0</v>
      </c>
      <c r="K6" s="476">
        <v>0</v>
      </c>
      <c r="L6" s="475">
        <v>0</v>
      </c>
      <c r="M6" s="476">
        <v>0</v>
      </c>
      <c r="N6" s="475">
        <v>0</v>
      </c>
      <c r="O6" s="476">
        <v>0</v>
      </c>
      <c r="Q6" s="481" t="s">
        <v>601</v>
      </c>
      <c r="R6" s="479">
        <v>13850</v>
      </c>
      <c r="AM6" s="203" t="s">
        <v>555</v>
      </c>
    </row>
    <row r="7" spans="1:39" ht="16.2" thickBot="1" x14ac:dyDescent="0.35">
      <c r="G7" s="473">
        <v>0.12</v>
      </c>
      <c r="H7" s="475">
        <v>11000</v>
      </c>
      <c r="I7" s="476">
        <f>(H7-H6)*$G6+SUM(I$6:I6)</f>
        <v>1100</v>
      </c>
      <c r="J7" s="475">
        <v>22000</v>
      </c>
      <c r="K7" s="476">
        <f>(J7-J6)*$G6+SUM(K$6:K6)</f>
        <v>2200</v>
      </c>
      <c r="L7" s="475">
        <v>11000</v>
      </c>
      <c r="M7" s="476">
        <f>(L7-L6)*$G6+SUM(M$6:M6)</f>
        <v>1100</v>
      </c>
      <c r="N7" s="475">
        <v>15700</v>
      </c>
      <c r="O7" s="476">
        <f>(N7-N6)*$G6+SUM(O$6:O6)</f>
        <v>1570</v>
      </c>
      <c r="Q7" s="481" t="s">
        <v>603</v>
      </c>
      <c r="R7" s="479">
        <v>27700</v>
      </c>
      <c r="AM7" s="203" t="s">
        <v>556</v>
      </c>
    </row>
    <row r="8" spans="1:39" x14ac:dyDescent="0.3">
      <c r="B8" s="206" t="s">
        <v>550</v>
      </c>
      <c r="C8" s="522" t="str">
        <f>Summary!F32</f>
        <v>CA</v>
      </c>
      <c r="G8" s="473">
        <v>0.22</v>
      </c>
      <c r="H8" s="475">
        <v>44275</v>
      </c>
      <c r="I8" s="476">
        <f>(H8-H7)*$G7+SUM(I$6:I7)</f>
        <v>5093</v>
      </c>
      <c r="J8" s="475">
        <v>89450</v>
      </c>
      <c r="K8" s="476">
        <f>(J8-J7)*$G7+SUM(K$6:K7)</f>
        <v>10294</v>
      </c>
      <c r="L8" s="475">
        <v>44275</v>
      </c>
      <c r="M8" s="476">
        <f>(L8-L7)*$G7+SUM(M$6:M7)</f>
        <v>5093</v>
      </c>
      <c r="N8" s="475">
        <v>59850</v>
      </c>
      <c r="O8" s="476">
        <f>(N8-N7)*$G7+SUM(O$6:O7)</f>
        <v>6868</v>
      </c>
      <c r="Q8" s="481" t="s">
        <v>604</v>
      </c>
      <c r="R8" s="479">
        <v>13850</v>
      </c>
      <c r="AM8" s="203" t="s">
        <v>557</v>
      </c>
    </row>
    <row r="9" spans="1:39" ht="16.2" thickBot="1" x14ac:dyDescent="0.35">
      <c r="B9" s="523" t="s">
        <v>551</v>
      </c>
      <c r="C9" s="524" t="str">
        <f>Summary!F33</f>
        <v>Single</v>
      </c>
      <c r="G9" s="473">
        <v>0.24</v>
      </c>
      <c r="H9" s="475">
        <v>95375</v>
      </c>
      <c r="I9" s="476">
        <f>(H9-H8)*$G8+SUM(I$6:I8)</f>
        <v>17435</v>
      </c>
      <c r="J9" s="475">
        <v>190750</v>
      </c>
      <c r="K9" s="476">
        <f>(J9-J8)*$G8+SUM(K$6:K8)</f>
        <v>34780</v>
      </c>
      <c r="L9" s="475">
        <v>95375</v>
      </c>
      <c r="M9" s="476">
        <f>(L9-L8)*$G8+SUM(M$6:M8)</f>
        <v>17435</v>
      </c>
      <c r="N9" s="475">
        <v>95350</v>
      </c>
      <c r="O9" s="476">
        <f>(N9-N8)*$G8+SUM(O$6:O8)</f>
        <v>16248</v>
      </c>
      <c r="Q9" s="482" t="s">
        <v>602</v>
      </c>
      <c r="R9" s="480">
        <v>20800</v>
      </c>
      <c r="AM9" s="203" t="s">
        <v>558</v>
      </c>
    </row>
    <row r="10" spans="1:39" x14ac:dyDescent="0.3">
      <c r="B10" s="523" t="s">
        <v>359</v>
      </c>
      <c r="C10" s="525">
        <f ca="1">INDEX(G6:G12,MATCH(C16,OFFSET(G6,0,MATCH(Summary!F33,G5:O5,0)-1,6,1),1))</f>
        <v>0.22</v>
      </c>
      <c r="G10" s="473">
        <v>0.32</v>
      </c>
      <c r="H10" s="475">
        <v>182100</v>
      </c>
      <c r="I10" s="476">
        <f>(H10-H9)*$G9+SUM(I$6:I9)</f>
        <v>44442</v>
      </c>
      <c r="J10" s="475">
        <v>364200</v>
      </c>
      <c r="K10" s="476">
        <f>(J10-J9)*$G9+SUM(K$6:K9)</f>
        <v>88902</v>
      </c>
      <c r="L10" s="475">
        <v>182100</v>
      </c>
      <c r="M10" s="476">
        <f>(L10-L9)*$G9+SUM(M$6:M9)</f>
        <v>44442</v>
      </c>
      <c r="N10" s="475">
        <v>182100</v>
      </c>
      <c r="O10" s="476">
        <f>(N10-N9)*$G9+SUM(O$6:O9)</f>
        <v>45506</v>
      </c>
      <c r="AM10" s="203" t="s">
        <v>559</v>
      </c>
    </row>
    <row r="11" spans="1:39" x14ac:dyDescent="0.3">
      <c r="B11" s="523"/>
      <c r="C11" s="526"/>
      <c r="G11" s="473">
        <v>0.35</v>
      </c>
      <c r="H11" s="475">
        <v>231250</v>
      </c>
      <c r="I11" s="476">
        <f>(H11-H10)*$G10+SUM(I$6:I10)</f>
        <v>83798</v>
      </c>
      <c r="J11" s="475">
        <v>462500</v>
      </c>
      <c r="K11" s="476">
        <f>(J11-J10)*$G10+SUM(K$6:K10)</f>
        <v>167632</v>
      </c>
      <c r="L11" s="475">
        <v>231250</v>
      </c>
      <c r="M11" s="476">
        <f>(L11-L10)*$G10+SUM(M$6:M10)</f>
        <v>83798</v>
      </c>
      <c r="N11" s="475">
        <v>231250</v>
      </c>
      <c r="O11" s="476">
        <f>(N11-N10)*$G10+SUM(O$6:O10)</f>
        <v>85920</v>
      </c>
      <c r="AM11" s="203" t="s">
        <v>560</v>
      </c>
    </row>
    <row r="12" spans="1:39" ht="16.2" thickBot="1" x14ac:dyDescent="0.35">
      <c r="B12" s="481" t="s">
        <v>548</v>
      </c>
      <c r="C12" s="527">
        <f>Summary!E4</f>
        <v>100000</v>
      </c>
      <c r="G12" s="474">
        <v>0.37</v>
      </c>
      <c r="H12" s="477">
        <v>578125</v>
      </c>
      <c r="I12" s="478">
        <f>(H12-H11)*$G11+SUM(I$6:I11)</f>
        <v>273274.25</v>
      </c>
      <c r="J12" s="477">
        <v>693750</v>
      </c>
      <c r="K12" s="478">
        <f>(J12-J11)*$G11+SUM(K$6:K11)</f>
        <v>384745.5</v>
      </c>
      <c r="L12" s="477">
        <v>578125</v>
      </c>
      <c r="M12" s="478">
        <f>(L12-L11)*$G11+SUM(M$6:M11)</f>
        <v>273274.25</v>
      </c>
      <c r="N12" s="477">
        <v>578100</v>
      </c>
      <c r="O12" s="478">
        <f>(N12-N11)*$G11+SUM(O$6:O11)</f>
        <v>277509.5</v>
      </c>
      <c r="T12" s="505"/>
      <c r="AM12" s="203" t="s">
        <v>561</v>
      </c>
    </row>
    <row r="13" spans="1:39" x14ac:dyDescent="0.3">
      <c r="B13" s="510" t="s">
        <v>549</v>
      </c>
      <c r="C13" s="528">
        <f>-C12+C14</f>
        <v>-3000</v>
      </c>
      <c r="AM13" s="203" t="s">
        <v>562</v>
      </c>
    </row>
    <row r="14" spans="1:39" x14ac:dyDescent="0.3">
      <c r="B14" s="481" t="s">
        <v>544</v>
      </c>
      <c r="C14" s="93">
        <f>Summary!E6*(1-SUM(Summary!$F$35:$F$36))</f>
        <v>97000</v>
      </c>
      <c r="H14" s="203"/>
      <c r="I14" s="203"/>
      <c r="J14" s="203"/>
      <c r="K14" s="203"/>
      <c r="AM14" s="203" t="s">
        <v>563</v>
      </c>
    </row>
    <row r="15" spans="1:39" x14ac:dyDescent="0.3">
      <c r="B15" s="510" t="s">
        <v>545</v>
      </c>
      <c r="C15" s="528">
        <f>-VLOOKUP(Summary!F33,Q6:R9,2,0)</f>
        <v>-13850</v>
      </c>
      <c r="H15" s="203"/>
      <c r="I15" s="203"/>
      <c r="J15" s="203"/>
      <c r="K15" s="203"/>
      <c r="AM15" s="203" t="s">
        <v>564</v>
      </c>
    </row>
    <row r="16" spans="1:39" x14ac:dyDescent="0.3">
      <c r="B16" s="481" t="s">
        <v>546</v>
      </c>
      <c r="C16" s="93">
        <f>C14+C15</f>
        <v>83150</v>
      </c>
      <c r="L16" s="205"/>
      <c r="M16" s="205"/>
      <c r="AM16" s="203" t="s">
        <v>567</v>
      </c>
    </row>
    <row r="17" spans="2:39" x14ac:dyDescent="0.3">
      <c r="B17" s="510" t="s">
        <v>547</v>
      </c>
      <c r="C17" s="528">
        <f>-(VLOOKUP(Summary!F32,Q19:S70,IF(Summary!F33="Single",2,3),FALSE))</f>
        <v>-5202</v>
      </c>
      <c r="L17" s="205"/>
      <c r="M17" s="205"/>
    </row>
    <row r="18" spans="2:39" ht="21.6" thickBot="1" x14ac:dyDescent="0.45">
      <c r="B18" s="482" t="s">
        <v>612</v>
      </c>
      <c r="C18" s="529">
        <f>C14+C17</f>
        <v>91798</v>
      </c>
      <c r="F18" s="532" t="s">
        <v>628</v>
      </c>
      <c r="L18" s="205"/>
      <c r="M18" s="205"/>
    </row>
    <row r="19" spans="2:39" s="205" customFormat="1" ht="15.6" customHeight="1" x14ac:dyDescent="0.3">
      <c r="B19" s="203"/>
      <c r="C19" s="203"/>
      <c r="G19" s="498" t="s">
        <v>550</v>
      </c>
      <c r="H19" s="493" t="s">
        <v>605</v>
      </c>
      <c r="I19" s="494" t="s">
        <v>601</v>
      </c>
      <c r="J19" s="472" t="s">
        <v>606</v>
      </c>
      <c r="K19" s="471" t="s">
        <v>603</v>
      </c>
      <c r="L19" s="472" t="s">
        <v>606</v>
      </c>
      <c r="M19" s="492" t="s">
        <v>614</v>
      </c>
      <c r="N19" s="492" t="s">
        <v>615</v>
      </c>
      <c r="O19" s="498" t="s">
        <v>616</v>
      </c>
      <c r="Q19" s="471" t="s">
        <v>550</v>
      </c>
      <c r="R19" s="494" t="s">
        <v>601</v>
      </c>
      <c r="S19" s="494" t="s">
        <v>603</v>
      </c>
      <c r="T19" s="472" t="s">
        <v>610</v>
      </c>
      <c r="AM19" s="205" t="s">
        <v>568</v>
      </c>
    </row>
    <row r="20" spans="2:39" s="467" customFormat="1" x14ac:dyDescent="0.3">
      <c r="B20" s="203"/>
      <c r="C20" s="203"/>
      <c r="G20" s="499" t="s">
        <v>552</v>
      </c>
      <c r="H20" s="495">
        <v>0.02</v>
      </c>
      <c r="I20" s="484">
        <v>0</v>
      </c>
      <c r="J20" s="485">
        <v>0</v>
      </c>
      <c r="K20" s="475">
        <v>0</v>
      </c>
      <c r="L20" s="485">
        <v>0</v>
      </c>
      <c r="M20" s="487">
        <v>0</v>
      </c>
      <c r="N20" s="488">
        <v>0</v>
      </c>
      <c r="O20" s="503">
        <f>IF(M20=1,(($C$18-I20)*H20)+SUMIFS($J$20:J20,$G$20:G20,Summary!$F$32),IF(N20=1,(($C$18-K20)*H20)+SUMIFS($L$20:L20,$G$20:G20,Summary!$F$32),0))</f>
        <v>0</v>
      </c>
      <c r="Q20" s="533" t="s">
        <v>552</v>
      </c>
      <c r="R20" s="483">
        <v>3000</v>
      </c>
      <c r="S20" s="483">
        <v>8500</v>
      </c>
      <c r="T20" s="534" t="s">
        <v>611</v>
      </c>
      <c r="AM20" s="467" t="s">
        <v>569</v>
      </c>
    </row>
    <row r="21" spans="2:39" x14ac:dyDescent="0.3">
      <c r="G21" s="500" t="s">
        <v>552</v>
      </c>
      <c r="H21" s="495">
        <v>0.04</v>
      </c>
      <c r="I21" s="484">
        <v>500</v>
      </c>
      <c r="J21" s="476">
        <f>IF(H21&lt;&gt;0,(I21-I20)*$H20+SUM(J$20:J20),0)</f>
        <v>10</v>
      </c>
      <c r="K21" s="475">
        <v>1000</v>
      </c>
      <c r="L21" s="476">
        <f>IF(J21&lt;&gt;0,(K21-K20)*$H20+SUM(L$20:L20),0)</f>
        <v>20</v>
      </c>
      <c r="M21" s="140">
        <f>IF(AND(G21=Summary!$F$32,I21&lt;=$C$18,OR(I22&gt;=$C$18,I22=0),SUM($M$20:M20)&lt;1,Summary!$F$33="Single"),1,0)</f>
        <v>0</v>
      </c>
      <c r="N21" s="140">
        <f>IF(AND(G21=Summary!$F$32,I21&lt;=$C$18,OR(I22&gt;=$C$18,I22=0),SUM($N$20:N20)&lt;1,Summary!$F$33&lt;&gt;"Single"),1,0)</f>
        <v>0</v>
      </c>
      <c r="O21" s="503">
        <f>IF(M21=1,(($C$18-I21)*H21)+SUMIFS($J$20:J21,$G$20:G21,Summary!$F$32),IF(N21=1,(($C$18-K21)*H21)+SUMIFS($L$20:L21,$G$20:G21,Summary!$F$32),0))</f>
        <v>0</v>
      </c>
      <c r="Q21" s="535" t="s">
        <v>553</v>
      </c>
      <c r="R21" s="483">
        <v>0</v>
      </c>
      <c r="S21" s="483">
        <v>0</v>
      </c>
      <c r="T21" s="536" t="s">
        <v>611</v>
      </c>
      <c r="AM21" s="203" t="s">
        <v>570</v>
      </c>
    </row>
    <row r="22" spans="2:39" x14ac:dyDescent="0.3">
      <c r="C22" s="530"/>
      <c r="G22" s="500" t="s">
        <v>552</v>
      </c>
      <c r="H22" s="495">
        <v>0.05</v>
      </c>
      <c r="I22" s="484">
        <v>3000</v>
      </c>
      <c r="J22" s="476">
        <f>IF(H22&lt;&gt;0,(I22-I21)*$H21+SUM(J$20:J21),0)</f>
        <v>110</v>
      </c>
      <c r="K22" s="475">
        <v>6000</v>
      </c>
      <c r="L22" s="476">
        <f>IF(J22&lt;&gt;0,(K22-K21)*$H21+SUM(L$20:L21),0)</f>
        <v>220</v>
      </c>
      <c r="M22" s="140">
        <f>IF(AND(G22=Summary!$F$32,I22&lt;=$C$18,OR(I23&gt;=$C$18,I23=0),SUM($M$20:M21)&lt;1,Summary!$F$33="Single"),1,0)</f>
        <v>0</v>
      </c>
      <c r="N22" s="140">
        <f>IF(AND(G22=Summary!$F$32,I22&lt;=$C$18,OR(I23&gt;=$C$18,I23=0),SUM($N$20:N21)&lt;1,Summary!$F$33&lt;&gt;"Single"),1,0)</f>
        <v>0</v>
      </c>
      <c r="O22" s="503">
        <f>IF(M22=1,(($C$18-I22)*H22)+SUMIFS($J$20:J22,$G$20:G22,Summary!$F$32),IF(N22=1,(($C$18-K22)*H22)+SUMIFS($L$20:L22,$G$20:G22,Summary!$F$32),0))</f>
        <v>0</v>
      </c>
      <c r="Q22" s="535" t="s">
        <v>554</v>
      </c>
      <c r="R22" s="483">
        <v>13850</v>
      </c>
      <c r="S22" s="483">
        <v>27700</v>
      </c>
      <c r="T22" s="536" t="s">
        <v>611</v>
      </c>
      <c r="AM22" s="203" t="s">
        <v>571</v>
      </c>
    </row>
    <row r="23" spans="2:39" x14ac:dyDescent="0.3">
      <c r="G23" s="500" t="s">
        <v>552</v>
      </c>
      <c r="H23" s="495"/>
      <c r="I23" s="484"/>
      <c r="J23" s="476">
        <f>IF(H23&lt;&gt;0,(I23-I22)*$H22+SUM(J$20:J22),0)</f>
        <v>0</v>
      </c>
      <c r="K23" s="475"/>
      <c r="L23" s="476">
        <f>IF(J23&lt;&gt;0,(K23-K22)*$H22+SUM(L$20:L22),0)</f>
        <v>0</v>
      </c>
      <c r="M23" s="140">
        <f>IF(AND(G23=Summary!$F$32,I23&lt;=$C$18,OR(I24&gt;=$C$18,I24=0),SUM($M$20:M22)&lt;1,Summary!$F$33="Single"),1,0)</f>
        <v>0</v>
      </c>
      <c r="N23" s="140">
        <f>IF(AND(G23=Summary!$F$32,I23&lt;=$C$18,OR(I24&gt;=$C$18,I24=0),SUM($N$20:N22)&lt;1,Summary!$F$33&lt;&gt;"Single"),1,0)</f>
        <v>0</v>
      </c>
      <c r="O23" s="503">
        <f>IF(M23=1,(($C$18-I23)*H23)+SUMIFS($J$20:J23,$G$20:G23,Summary!$F$32),IF(N23=1,(($C$18-K23)*H23)+SUMIFS($L$20:L23,$G$20:G23,Summary!$F$32),0))</f>
        <v>0</v>
      </c>
      <c r="Q23" s="535" t="s">
        <v>555</v>
      </c>
      <c r="R23" s="483">
        <v>2270</v>
      </c>
      <c r="S23" s="483">
        <v>4540</v>
      </c>
      <c r="T23" s="536" t="s">
        <v>611</v>
      </c>
      <c r="AM23" s="203" t="s">
        <v>572</v>
      </c>
    </row>
    <row r="24" spans="2:39" x14ac:dyDescent="0.3">
      <c r="G24" s="500" t="s">
        <v>552</v>
      </c>
      <c r="H24" s="495"/>
      <c r="I24" s="484"/>
      <c r="J24" s="476">
        <f>IF(H24&lt;&gt;0,(I24-I23)*$H23+SUM(J$20:J23),0)</f>
        <v>0</v>
      </c>
      <c r="K24" s="475"/>
      <c r="L24" s="476">
        <f>IF(J24&lt;&gt;0,(K24-K23)*$H23+SUM(L$20:L23),0)</f>
        <v>0</v>
      </c>
      <c r="M24" s="140">
        <f>IF(AND(G24=Summary!$F$32,I24&lt;=$C$18,OR(I25&gt;=$C$18,I25=0),SUM($M$20:M23)&lt;1,Summary!$F$33="Single"),1,0)</f>
        <v>0</v>
      </c>
      <c r="N24" s="140">
        <f>IF(AND(G24=Summary!$F$32,I24&lt;=$C$18,OR(I25&gt;=$C$18,I25=0),SUM($N$20:N23)&lt;1,Summary!$F$33&lt;&gt;"Single"),1,0)</f>
        <v>0</v>
      </c>
      <c r="O24" s="503">
        <f>IF(M24=1,(($C$18-I24)*H24)+SUMIFS($J$20:J24,$G$20:G24,Summary!$F$32),IF(N24=1,(($C$18-K24)*H24)+SUMIFS($L$20:L24,$G$20:G24,Summary!$F$32),0))</f>
        <v>0</v>
      </c>
      <c r="Q24" s="535" t="s">
        <v>556</v>
      </c>
      <c r="R24" s="483">
        <v>5202</v>
      </c>
      <c r="S24" s="483">
        <v>10404</v>
      </c>
      <c r="T24" s="536" t="s">
        <v>611</v>
      </c>
      <c r="AM24" s="203" t="s">
        <v>573</v>
      </c>
    </row>
    <row r="25" spans="2:39" x14ac:dyDescent="0.3">
      <c r="G25" s="500" t="s">
        <v>552</v>
      </c>
      <c r="H25" s="495"/>
      <c r="I25" s="484"/>
      <c r="J25" s="476">
        <f>IF(H25&lt;&gt;0,(I25-I24)*$H24+SUM(J$20:J24),0)</f>
        <v>0</v>
      </c>
      <c r="K25" s="475"/>
      <c r="L25" s="476">
        <f>IF(J25&lt;&gt;0,(K25-K24)*$H24+SUM(L$20:L24),0)</f>
        <v>0</v>
      </c>
      <c r="M25" s="140">
        <f>IF(AND(G25=Summary!$F$32,I25&lt;=$C$18,OR(I26&gt;=$C$18,I26=0),SUM($M$20:M24)&lt;1,Summary!$F$33="Single"),1,0)</f>
        <v>0</v>
      </c>
      <c r="N25" s="140">
        <f>IF(AND(G25=Summary!$F$32,I25&lt;=$C$18,OR(I26&gt;=$C$18,I26=0),SUM($N$20:N24)&lt;1,Summary!$F$33&lt;&gt;"Single"),1,0)</f>
        <v>0</v>
      </c>
      <c r="O25" s="503">
        <f>IF(M25=1,(($C$18-I25)*H25)+SUMIFS($J$20:J25,$G$20:G25,Summary!$F$32),IF(N25=1,(($C$18-K25)*H25)+SUMIFS($L$20:L25,$G$20:G25,Summary!$F$32),0))</f>
        <v>0</v>
      </c>
      <c r="Q25" s="535" t="s">
        <v>557</v>
      </c>
      <c r="R25" s="483">
        <v>13850</v>
      </c>
      <c r="S25" s="483">
        <v>27700</v>
      </c>
      <c r="T25" s="536" t="s">
        <v>611</v>
      </c>
      <c r="AM25" s="203" t="s">
        <v>574</v>
      </c>
    </row>
    <row r="26" spans="2:39" x14ac:dyDescent="0.3">
      <c r="G26" s="500" t="s">
        <v>552</v>
      </c>
      <c r="H26" s="495"/>
      <c r="I26" s="484"/>
      <c r="J26" s="476">
        <f>IF(H26&lt;&gt;0,(I26-I25)*$H25+SUM(J$20:J25),0)</f>
        <v>0</v>
      </c>
      <c r="K26" s="475"/>
      <c r="L26" s="476">
        <f>IF(J26&lt;&gt;0,(K26-K25)*$H25+SUM(L$20:L25),0)</f>
        <v>0</v>
      </c>
      <c r="M26" s="140">
        <f>IF(AND(G26=Summary!$F$32,I26&lt;=$C$18,OR(I27&gt;=$C$18,I27=0),SUM($M$20:M25)&lt;1,Summary!$F$33="Single"),1,0)</f>
        <v>0</v>
      </c>
      <c r="N26" s="140">
        <f>IF(AND(G26=Summary!$F$32,I26&lt;=$C$18,OR(I27&gt;=$C$18,I27=0),SUM($N$20:N25)&lt;1,Summary!$F$33&lt;&gt;"Single"),1,0)</f>
        <v>0</v>
      </c>
      <c r="O26" s="503">
        <f>IF(M26=1,(($C$18-I26)*H26)+SUMIFS($J$20:J26,$G$20:G26,Summary!$F$32),IF(N26=1,(($C$18-K26)*H26)+SUMIFS($L$20:L26,$G$20:G26,Summary!$F$32),0))</f>
        <v>0</v>
      </c>
      <c r="Q26" s="535" t="s">
        <v>558</v>
      </c>
      <c r="R26" s="483">
        <v>0</v>
      </c>
      <c r="S26" s="483">
        <v>0</v>
      </c>
      <c r="T26" s="536" t="s">
        <v>611</v>
      </c>
      <c r="AM26" s="203" t="s">
        <v>575</v>
      </c>
    </row>
    <row r="27" spans="2:39" x14ac:dyDescent="0.3">
      <c r="G27" s="500" t="s">
        <v>552</v>
      </c>
      <c r="H27" s="495"/>
      <c r="I27" s="484"/>
      <c r="J27" s="476">
        <f>IF(H27&lt;&gt;0,(I27-I26)*$H26+SUM(J$20:J26),0)</f>
        <v>0</v>
      </c>
      <c r="K27" s="475"/>
      <c r="L27" s="476">
        <f>IF(J27&lt;&gt;0,(K27-K26)*$H26+SUM(L$20:L26),0)</f>
        <v>0</v>
      </c>
      <c r="M27" s="140">
        <f>IF(AND(G27=Summary!$F$32,I27&lt;=$C$18,OR(I28&gt;=$C$18,I28=0),SUM($M$20:M26)&lt;1,Summary!$F$33="Single"),1,0)</f>
        <v>0</v>
      </c>
      <c r="N27" s="140">
        <f>IF(AND(G27=Summary!$F$32,I27&lt;=$C$18,OR(I28&gt;=$C$18,I28=0),SUM($N$20:N26)&lt;1,Summary!$F$33&lt;&gt;"Single"),1,0)</f>
        <v>0</v>
      </c>
      <c r="O27" s="503">
        <f>IF(M27=1,(($C$18-I27)*H27)+SUMIFS($J$20:J27,$G$20:G27,Summary!$F$32),IF(N27=1,(($C$18-K27)*H27)+SUMIFS($L$20:L27,$G$20:G27,Summary!$F$32),0))</f>
        <v>0</v>
      </c>
      <c r="Q27" s="535" t="s">
        <v>559</v>
      </c>
      <c r="R27" s="483">
        <v>3250</v>
      </c>
      <c r="S27" s="483">
        <v>6500</v>
      </c>
      <c r="T27" s="536" t="s">
        <v>611</v>
      </c>
      <c r="AM27" s="203" t="s">
        <v>576</v>
      </c>
    </row>
    <row r="28" spans="2:39" x14ac:dyDescent="0.3">
      <c r="G28" s="500" t="s">
        <v>552</v>
      </c>
      <c r="H28" s="495"/>
      <c r="I28" s="484"/>
      <c r="J28" s="476">
        <f>IF(H28&lt;&gt;0,(I28-I27)*$H27+SUM(J$20:J27),0)</f>
        <v>0</v>
      </c>
      <c r="K28" s="475"/>
      <c r="L28" s="476">
        <f>IF(J28&lt;&gt;0,(K28-K27)*$H27+SUM(L$20:L27),0)</f>
        <v>0</v>
      </c>
      <c r="M28" s="140">
        <f>IF(AND(G28=Summary!$F$32,I28&lt;=$C$18,OR(I29&gt;=$C$18,I29=0),SUM($M$20:M27)&lt;1,Summary!$F$33="Single"),1,0)</f>
        <v>0</v>
      </c>
      <c r="N28" s="140">
        <f>IF(AND(G28=Summary!$F$32,I28&lt;=$C$18,OR(I29&gt;=$C$18,I29=0),SUM($N$20:N27)&lt;1,Summary!$F$33&lt;&gt;"Single"),1,0)</f>
        <v>0</v>
      </c>
      <c r="O28" s="503">
        <f>IF(M28=1,(($C$18-I28)*H28)+SUMIFS($J$20:J28,$G$20:G28,Summary!$F$32),IF(N28=1,(($C$18-K28)*H28)+SUMIFS($L$20:L28,$G$20:G28,Summary!$F$32),0))</f>
        <v>0</v>
      </c>
      <c r="Q28" s="535" t="s">
        <v>560</v>
      </c>
      <c r="R28" s="483">
        <v>0</v>
      </c>
      <c r="S28" s="483">
        <v>0</v>
      </c>
      <c r="T28" s="536" t="s">
        <v>611</v>
      </c>
      <c r="AM28" s="203" t="s">
        <v>577</v>
      </c>
    </row>
    <row r="29" spans="2:39" x14ac:dyDescent="0.3">
      <c r="G29" s="500" t="s">
        <v>552</v>
      </c>
      <c r="H29" s="495"/>
      <c r="I29" s="484"/>
      <c r="J29" s="476">
        <f>IF(H29&lt;&gt;0,(I29-I28)*$H28+SUM(J$20:J28),0)</f>
        <v>0</v>
      </c>
      <c r="K29" s="475"/>
      <c r="L29" s="476">
        <f>IF(J29&lt;&gt;0,(K29-K28)*$H28+SUM(L$20:L28),0)</f>
        <v>0</v>
      </c>
      <c r="M29" s="140">
        <f>IF(AND(G29=Summary!$F$32,I29&lt;=$C$18,OR(I30&gt;=$C$18,I30=0),SUM($M$20:M28)&lt;1,Summary!$F$33="Single"),1,0)</f>
        <v>0</v>
      </c>
      <c r="N29" s="140">
        <f>IF(AND(G29=Summary!$F$32,I29&lt;=$C$18,OR(I30&gt;=$C$18,I30=0),SUM($N$20:N28)&lt;1,Summary!$F$33&lt;&gt;"Single"),1,0)</f>
        <v>0</v>
      </c>
      <c r="O29" s="503">
        <f>IF(M29=1,(($C$18-I29)*H29)+SUMIFS($J$20:J29,$G$20:G29,Summary!$F$32),IF(N29=1,(($C$18-K29)*H29)+SUMIFS($L$20:L29,$G$20:G29,Summary!$F$32),0))</f>
        <v>0</v>
      </c>
      <c r="Q29" s="535" t="s">
        <v>561</v>
      </c>
      <c r="R29" s="483">
        <v>5400</v>
      </c>
      <c r="S29" s="483">
        <v>7100</v>
      </c>
      <c r="T29" s="536" t="s">
        <v>611</v>
      </c>
      <c r="AM29" s="203" t="s">
        <v>578</v>
      </c>
    </row>
    <row r="30" spans="2:39" x14ac:dyDescent="0.3">
      <c r="G30" s="500" t="s">
        <v>552</v>
      </c>
      <c r="H30" s="495"/>
      <c r="I30" s="484"/>
      <c r="J30" s="476">
        <f>IF(H30&lt;&gt;0,(I30-I29)*$H29+SUM(J$20:J29),0)</f>
        <v>0</v>
      </c>
      <c r="K30" s="475"/>
      <c r="L30" s="476">
        <f>IF(J30&lt;&gt;0,(K30-K29)*$H29+SUM(L$20:L29),0)</f>
        <v>0</v>
      </c>
      <c r="M30" s="140">
        <f>IF(AND(G30=Summary!$F$32,I30&lt;=$C$18,OR(I31&gt;=$C$18,I31=0),SUM($M$20:M29)&lt;1,Summary!$F$33="Single"),1,0)</f>
        <v>0</v>
      </c>
      <c r="N30" s="140">
        <f>IF(AND(G30=Summary!$F$32,I30&lt;=$C$18,OR(I31&gt;=$C$18,I31=0),SUM($N$20:N29)&lt;1,Summary!$F$33&lt;&gt;"Single"),1,0)</f>
        <v>0</v>
      </c>
      <c r="O30" s="503">
        <f>IF(M30=1,(($C$18-I30)*H30)+SUMIFS($J$20:J30,$G$20:G30,Summary!$F$32),IF(N30=1,(($C$18-K30)*H30)+SUMIFS($L$20:L30,$G$20:G30,Summary!$F$32),0))</f>
        <v>0</v>
      </c>
      <c r="Q30" s="535" t="s">
        <v>562</v>
      </c>
      <c r="R30" s="483">
        <v>2200</v>
      </c>
      <c r="S30" s="483">
        <v>4400</v>
      </c>
      <c r="T30" s="536" t="s">
        <v>611</v>
      </c>
      <c r="AM30" s="203" t="s">
        <v>579</v>
      </c>
    </row>
    <row r="31" spans="2:39" x14ac:dyDescent="0.3">
      <c r="G31" s="500" t="s">
        <v>552</v>
      </c>
      <c r="H31" s="495"/>
      <c r="I31" s="484"/>
      <c r="J31" s="476">
        <f>IF(H31&lt;&gt;0,(I31-I30)*$H30+SUM(J$20:J30),0)</f>
        <v>0</v>
      </c>
      <c r="K31" s="475"/>
      <c r="L31" s="476">
        <f>IF(J31&lt;&gt;0,(K31-K30)*$H30+SUM(L$20:L30),0)</f>
        <v>0</v>
      </c>
      <c r="M31" s="140">
        <f>IF(AND(G31=Summary!$F$32,I31&lt;=$C$18,OR(I32&gt;=$C$18,I32=0),SUM($M$20:M30)&lt;1,Summary!$F$33="Single"),1,0)</f>
        <v>0</v>
      </c>
      <c r="N31" s="140">
        <f>IF(AND(G31=Summary!$F$32,I31&lt;=$C$18,OR(I32&gt;=$C$18,I32=0),SUM($N$20:N30)&lt;1,Summary!$F$33&lt;&gt;"Single"),1,0)</f>
        <v>0</v>
      </c>
      <c r="O31" s="503">
        <f>IF(M31=1,(($C$18-I31)*H31)+SUMIFS($J$20:J31,$G$20:G31,Summary!$F$32),IF(N31=1,(($C$18-K31)*H31)+SUMIFS($L$20:L31,$G$20:G31,Summary!$F$32),0))</f>
        <v>0</v>
      </c>
      <c r="Q31" s="535" t="s">
        <v>563</v>
      </c>
      <c r="R31" s="483">
        <v>13850</v>
      </c>
      <c r="S31" s="483">
        <v>27700</v>
      </c>
      <c r="T31" s="536" t="s">
        <v>611</v>
      </c>
      <c r="AM31" s="203" t="s">
        <v>580</v>
      </c>
    </row>
    <row r="32" spans="2:39" x14ac:dyDescent="0.3">
      <c r="G32" s="500" t="s">
        <v>552</v>
      </c>
      <c r="H32" s="495"/>
      <c r="I32" s="484"/>
      <c r="J32" s="476">
        <f>IF(H32&lt;&gt;0,(I32-I31)*$H31+SUM(J$20:J31),0)</f>
        <v>0</v>
      </c>
      <c r="K32" s="475"/>
      <c r="L32" s="476">
        <f>IF(J32&lt;&gt;0,(K32-K31)*$H31+SUM(L$20:L31),0)</f>
        <v>0</v>
      </c>
      <c r="M32" s="140">
        <f>IF(AND(G32=Summary!$F$32,I32&lt;=$C$18,OR(I33&gt;=$C$18,I33=0),SUM($M$20:M31)&lt;1,Summary!$F$33="Single"),1,0)</f>
        <v>0</v>
      </c>
      <c r="N32" s="140">
        <f>IF(AND(G32=Summary!$F$32,I32&lt;=$C$18,OR(I33&gt;=$C$18,I33=0),SUM($N$20:N31)&lt;1,Summary!$F$33&lt;&gt;"Single"),1,0)</f>
        <v>0</v>
      </c>
      <c r="O32" s="503">
        <f>IF(M32=1,(($C$18-I32)*H32)+SUMIFS($J$20:J32,$G$20:G32,Summary!$F$32),IF(N32=1,(($C$18-K32)*H32)+SUMIFS($L$20:L32,$G$20:G32,Summary!$F$32),0))</f>
        <v>0</v>
      </c>
      <c r="Q32" s="535" t="s">
        <v>564</v>
      </c>
      <c r="R32" s="483">
        <v>0</v>
      </c>
      <c r="S32" s="483">
        <v>0</v>
      </c>
      <c r="T32" s="536" t="s">
        <v>611</v>
      </c>
      <c r="AM32" s="203" t="s">
        <v>581</v>
      </c>
    </row>
    <row r="33" spans="2:39" x14ac:dyDescent="0.3">
      <c r="G33" s="500" t="s">
        <v>552</v>
      </c>
      <c r="H33" s="495"/>
      <c r="I33" s="484"/>
      <c r="J33" s="476">
        <f>IF(H33&lt;&gt;0,(I33-I32)*$H32+SUM(J$20:J32),0)</f>
        <v>0</v>
      </c>
      <c r="K33" s="475"/>
      <c r="L33" s="476">
        <f>IF(J33&lt;&gt;0,(K33-K32)*$H32+SUM(L$20:L32),0)</f>
        <v>0</v>
      </c>
      <c r="M33" s="140">
        <f>IF(AND(G33=Summary!$F$32,I33&lt;=$C$18,OR(I34&gt;=$C$18,I34=0),SUM($M$20:M32)&lt;1,Summary!$F$33="Single"),1,0)</f>
        <v>0</v>
      </c>
      <c r="N33" s="140">
        <f>IF(AND(G33=Summary!$F$32,I33&lt;=$C$18,OR(I34&gt;=$C$18,I34=0),SUM($N$20:N32)&lt;1,Summary!$F$33&lt;&gt;"Single"),1,0)</f>
        <v>0</v>
      </c>
      <c r="O33" s="503">
        <f>IF(M33=1,(($C$18-I33)*H33)+SUMIFS($J$20:J33,$G$20:G33,Summary!$F$32),IF(N33=1,(($C$18-K33)*H33)+SUMIFS($L$20:L33,$G$20:G33,Summary!$F$32),0))</f>
        <v>0</v>
      </c>
      <c r="Q33" s="535" t="s">
        <v>565</v>
      </c>
      <c r="R33" s="483">
        <v>0</v>
      </c>
      <c r="S33" s="483">
        <v>0</v>
      </c>
      <c r="T33" s="536" t="s">
        <v>611</v>
      </c>
      <c r="AM33" s="203" t="s">
        <v>582</v>
      </c>
    </row>
    <row r="34" spans="2:39" x14ac:dyDescent="0.3">
      <c r="G34" s="500" t="s">
        <v>552</v>
      </c>
      <c r="H34" s="495"/>
      <c r="I34" s="484"/>
      <c r="J34" s="476">
        <f>IF(H34&lt;&gt;0,(I34-I33)*$H33+SUM(J$20:J33),0)</f>
        <v>0</v>
      </c>
      <c r="K34" s="475"/>
      <c r="L34" s="476">
        <f>IF(J34&lt;&gt;0,(K34-K33)*$H33+SUM(L$20:L33),0)</f>
        <v>0</v>
      </c>
      <c r="M34" s="140">
        <f>IF(AND(G34=Summary!$F$32,I34&lt;=$C$18,OR(I35&gt;=$C$18,I35=0),SUM($M$20:M33)&lt;1,Summary!$F$33="Single"),1,0)</f>
        <v>0</v>
      </c>
      <c r="N34" s="140">
        <f>IF(AND(G34=Summary!$F$32,I34&lt;=$C$18,OR(I35&gt;=$C$18,I35=0),SUM($N$20:N33)&lt;1,Summary!$F$33&lt;&gt;"Single"),1,0)</f>
        <v>0</v>
      </c>
      <c r="O34" s="503">
        <f>IF(M34=1,(($C$18-I34)*H34)+SUMIFS($J$20:J34,$G$20:G34,Summary!$F$32),IF(N34=1,(($C$18-K34)*H34)+SUMIFS($L$20:L34,$G$20:G34,Summary!$F$32),0))</f>
        <v>0</v>
      </c>
      <c r="Q34" s="535" t="s">
        <v>566</v>
      </c>
      <c r="R34" s="483">
        <v>0</v>
      </c>
      <c r="S34" s="483">
        <v>0</v>
      </c>
      <c r="T34" s="536" t="s">
        <v>611</v>
      </c>
      <c r="AM34" s="203" t="s">
        <v>583</v>
      </c>
    </row>
    <row r="35" spans="2:39" x14ac:dyDescent="0.3">
      <c r="G35" s="500" t="s">
        <v>553</v>
      </c>
      <c r="H35" s="495"/>
      <c r="I35" s="484"/>
      <c r="J35" s="485">
        <v>0</v>
      </c>
      <c r="K35" s="475"/>
      <c r="L35" s="485">
        <v>0</v>
      </c>
      <c r="M35" s="140">
        <f>IF(AND(G35=Summary!$F$32,I35&lt;=$C$18,OR(I36&gt;=$C$18,I36=0),SUM($M$20:M34)&lt;1,Summary!$F$33="Single"),1,0)</f>
        <v>0</v>
      </c>
      <c r="N35" s="140">
        <f>IF(AND(G35=Summary!$F$32,I35&lt;=$C$18,OR(I36&gt;=$C$18,I36=0),SUM($N$20:N34)&lt;1,Summary!$F$33&lt;&gt;"Single"),1,0)</f>
        <v>0</v>
      </c>
      <c r="O35" s="503">
        <f>IF(M35=1,(($C$18-I35)*H35)+SUMIFS($J$20:J35,$G$20:G35,Summary!$F$32),IF(N35=1,(($C$18-K35)*H35)+SUMIFS($L$20:L35,$G$20:G35,Summary!$F$32),0))</f>
        <v>0</v>
      </c>
      <c r="Q35" s="535" t="s">
        <v>567</v>
      </c>
      <c r="R35" s="483">
        <v>3500</v>
      </c>
      <c r="S35" s="483">
        <v>8000</v>
      </c>
      <c r="T35" s="536" t="s">
        <v>611</v>
      </c>
      <c r="AM35" s="203" t="s">
        <v>584</v>
      </c>
    </row>
    <row r="36" spans="2:39" x14ac:dyDescent="0.3">
      <c r="G36" s="500" t="s">
        <v>553</v>
      </c>
      <c r="H36" s="495"/>
      <c r="I36" s="484"/>
      <c r="J36" s="476">
        <f>IF(H36&lt;&gt;0,(I36-I35)*$H35+SUM(J35:J35),0)</f>
        <v>0</v>
      </c>
      <c r="K36" s="475"/>
      <c r="L36" s="476">
        <f>IF(J36&lt;&gt;0,(K36-K35)*$H35+SUM(L35:L35),0)</f>
        <v>0</v>
      </c>
      <c r="M36" s="140">
        <f>IF(AND(G36=Summary!$F$32,I36&lt;=$C$18,OR(I37&gt;=$C$18,I37=0),SUM($M$20:M35)&lt;1,Summary!$F$33="Single"),1,0)</f>
        <v>0</v>
      </c>
      <c r="N36" s="140">
        <f>IF(AND(G36=Summary!$F$32,I36&lt;=$C$18,OR(I37&gt;=$C$18,I37=0),SUM($N$20:N35)&lt;1,Summary!$F$33&lt;&gt;"Single"),1,0)</f>
        <v>0</v>
      </c>
      <c r="O36" s="503">
        <f>IF(M36=1,(($C$18-I36)*H36)+SUMIFS($J$20:J36,$G$20:G36,Summary!$F$32),IF(N36=1,(($C$18-K36)*H36)+SUMIFS($L$20:L36,$G$20:G36,Summary!$F$32),0))</f>
        <v>0</v>
      </c>
      <c r="Q36" s="535" t="s">
        <v>568</v>
      </c>
      <c r="R36" s="483">
        <v>2770</v>
      </c>
      <c r="S36" s="483">
        <v>5540</v>
      </c>
      <c r="T36" s="536" t="s">
        <v>611</v>
      </c>
      <c r="AM36" s="203" t="s">
        <v>585</v>
      </c>
    </row>
    <row r="37" spans="2:39" x14ac:dyDescent="0.3">
      <c r="G37" s="500" t="s">
        <v>553</v>
      </c>
      <c r="H37" s="495"/>
      <c r="I37" s="484"/>
      <c r="J37" s="476">
        <f t="shared" ref="J37:L49" si="0">IF(H37&lt;&gt;0,(I37-I36)*$H36+SUM(J36:J36),0)</f>
        <v>0</v>
      </c>
      <c r="K37" s="475"/>
      <c r="L37" s="476">
        <f t="shared" si="0"/>
        <v>0</v>
      </c>
      <c r="M37" s="140">
        <f>IF(AND(G37=Summary!$F$32,I37&lt;=$C$18,OR(I38&gt;=$C$18,I38=0),SUM($M$20:M36)&lt;1,Summary!$F$33="Single"),1,0)</f>
        <v>0</v>
      </c>
      <c r="N37" s="140">
        <f>IF(AND(G37=Summary!$F$32,I37&lt;=$C$18,OR(I38&gt;=$C$18,I38=0),SUM($N$20:N36)&lt;1,Summary!$F$33&lt;&gt;"Single"),1,0)</f>
        <v>0</v>
      </c>
      <c r="O37" s="503">
        <f>IF(M37=1,(($C$18-I37)*H37)+SUMIFS($J$20:J37,$G$20:G37,Summary!$F$32),IF(N37=1,(($C$18-K37)*H37)+SUMIFS($L$20:L37,$G$20:G37,Summary!$F$32),0))</f>
        <v>0</v>
      </c>
      <c r="Q37" s="535" t="s">
        <v>569</v>
      </c>
      <c r="R37" s="483">
        <v>0</v>
      </c>
      <c r="S37" s="483">
        <v>0</v>
      </c>
      <c r="T37" s="536" t="s">
        <v>611</v>
      </c>
      <c r="AM37" s="203" t="s">
        <v>586</v>
      </c>
    </row>
    <row r="38" spans="2:39" x14ac:dyDescent="0.3">
      <c r="G38" s="500" t="s">
        <v>553</v>
      </c>
      <c r="H38" s="495"/>
      <c r="I38" s="484"/>
      <c r="J38" s="476">
        <f t="shared" si="0"/>
        <v>0</v>
      </c>
      <c r="K38" s="475"/>
      <c r="L38" s="476">
        <f t="shared" si="0"/>
        <v>0</v>
      </c>
      <c r="M38" s="140">
        <f>IF(AND(G38=Summary!$F$32,I38&lt;=$C$18,OR(I39&gt;=$C$18,I39=0),SUM($M$20:M37)&lt;1,Summary!$F$33="Single"),1,0)</f>
        <v>0</v>
      </c>
      <c r="N38" s="140">
        <f>IF(AND(G38=Summary!$F$32,I38&lt;=$C$18,OR(I39&gt;=$C$18,I39=0),SUM($N$20:N37)&lt;1,Summary!$F$33&lt;&gt;"Single"),1,0)</f>
        <v>0</v>
      </c>
      <c r="O38" s="503">
        <f>IF(M38=1,(($C$18-I38)*H38)+SUMIFS($J$20:J38,$G$20:G38,Summary!$F$32),IF(N38=1,(($C$18-K38)*H38)+SUMIFS($L$20:L38,$G$20:G38,Summary!$F$32),0))</f>
        <v>0</v>
      </c>
      <c r="Q38" s="535" t="s">
        <v>570</v>
      </c>
      <c r="R38" s="483">
        <v>13850</v>
      </c>
      <c r="S38" s="483">
        <v>27700</v>
      </c>
      <c r="T38" s="536" t="s">
        <v>611</v>
      </c>
      <c r="AM38" s="203" t="s">
        <v>587</v>
      </c>
    </row>
    <row r="39" spans="2:39" x14ac:dyDescent="0.3">
      <c r="G39" s="500" t="s">
        <v>553</v>
      </c>
      <c r="H39" s="495"/>
      <c r="I39" s="484"/>
      <c r="J39" s="476">
        <f t="shared" si="0"/>
        <v>0</v>
      </c>
      <c r="K39" s="475"/>
      <c r="L39" s="476">
        <f t="shared" si="0"/>
        <v>0</v>
      </c>
      <c r="M39" s="140">
        <f>IF(AND(G39=Summary!$F$32,I39&lt;=$C$18,OR(I40&gt;=$C$18,I40=0),SUM($M$20:M38)&lt;1,Summary!$F$33="Single"),1,0)</f>
        <v>0</v>
      </c>
      <c r="N39" s="140">
        <f>IF(AND(G39=Summary!$F$32,I39&lt;=$C$18,OR(I40&gt;=$C$18,I40=0),SUM($N$20:N38)&lt;1,Summary!$F$33&lt;&gt;"Single"),1,0)</f>
        <v>0</v>
      </c>
      <c r="O39" s="503">
        <f>IF(M39=1,(($C$18-I39)*H39)+SUMIFS($J$20:J39,$G$20:G39,Summary!$F$32),IF(N39=1,(($C$18-K39)*H39)+SUMIFS($L$20:L39,$G$20:G39,Summary!$F$32),0))</f>
        <v>0</v>
      </c>
      <c r="Q39" s="535" t="s">
        <v>571</v>
      </c>
      <c r="R39" s="483">
        <v>2400</v>
      </c>
      <c r="S39" s="483">
        <v>4850</v>
      </c>
      <c r="T39" s="536" t="s">
        <v>611</v>
      </c>
      <c r="AM39" s="203" t="s">
        <v>588</v>
      </c>
    </row>
    <row r="40" spans="2:39" x14ac:dyDescent="0.3">
      <c r="G40" s="500" t="s">
        <v>553</v>
      </c>
      <c r="H40" s="495"/>
      <c r="I40" s="484"/>
      <c r="J40" s="476">
        <f t="shared" si="0"/>
        <v>0</v>
      </c>
      <c r="K40" s="475"/>
      <c r="L40" s="476">
        <f t="shared" si="0"/>
        <v>0</v>
      </c>
      <c r="M40" s="140">
        <f>IF(AND(G40=Summary!$F$32,I40&lt;=$C$18,OR(I41&gt;=$C$18,I41=0),SUM($M$20:M39)&lt;1,Summary!$F$33="Single"),1,0)</f>
        <v>0</v>
      </c>
      <c r="N40" s="140">
        <f>IF(AND(G40=Summary!$F$32,I40&lt;=$C$18,OR(I41&gt;=$C$18,I41=0),SUM($N$20:N39)&lt;1,Summary!$F$33&lt;&gt;"Single"),1,0)</f>
        <v>0</v>
      </c>
      <c r="O40" s="503">
        <f>IF(M40=1,(($C$18-I40)*H40)+SUMIFS($J$20:J40,$G$20:G40,Summary!$F$32),IF(N40=1,(($C$18-K40)*H40)+SUMIFS($L$20:L40,$G$20:G40,Summary!$F$32),0))</f>
        <v>0</v>
      </c>
      <c r="Q40" s="535" t="s">
        <v>572</v>
      </c>
      <c r="R40" s="483">
        <v>0</v>
      </c>
      <c r="S40" s="483">
        <v>0</v>
      </c>
      <c r="T40" s="536" t="s">
        <v>611</v>
      </c>
      <c r="AM40" s="203" t="s">
        <v>589</v>
      </c>
    </row>
    <row r="41" spans="2:39" x14ac:dyDescent="0.3">
      <c r="G41" s="500" t="s">
        <v>553</v>
      </c>
      <c r="H41" s="495"/>
      <c r="I41" s="484"/>
      <c r="J41" s="476">
        <f t="shared" si="0"/>
        <v>0</v>
      </c>
      <c r="K41" s="475"/>
      <c r="L41" s="476">
        <f t="shared" si="0"/>
        <v>0</v>
      </c>
      <c r="M41" s="140">
        <f>IF(AND(G41=Summary!$F$32,I41&lt;=$C$18,OR(I42&gt;=$C$18,I42=0),SUM($M$20:M40)&lt;1,Summary!$F$33="Single"),1,0)</f>
        <v>0</v>
      </c>
      <c r="N41" s="140">
        <f>IF(AND(G41=Summary!$F$32,I41&lt;=$C$18,OR(I42&gt;=$C$18,I42=0),SUM($N$20:N40)&lt;1,Summary!$F$33&lt;&gt;"Single"),1,0)</f>
        <v>0</v>
      </c>
      <c r="O41" s="503">
        <f>IF(M41=1,(($C$18-I41)*H41)+SUMIFS($J$20:J41,$G$20:G41,Summary!$F$32),IF(N41=1,(($C$18-K41)*H41)+SUMIFS($L$20:L41,$G$20:G41,Summary!$F$32),0))</f>
        <v>0</v>
      </c>
      <c r="Q41" s="535" t="s">
        <v>573</v>
      </c>
      <c r="R41" s="483">
        <v>0</v>
      </c>
      <c r="S41" s="483">
        <v>0</v>
      </c>
      <c r="T41" s="536" t="s">
        <v>611</v>
      </c>
      <c r="AM41" s="203" t="s">
        <v>590</v>
      </c>
    </row>
    <row r="42" spans="2:39" x14ac:dyDescent="0.3">
      <c r="B42" s="469"/>
      <c r="G42" s="500" t="s">
        <v>553</v>
      </c>
      <c r="H42" s="495"/>
      <c r="I42" s="484"/>
      <c r="J42" s="476">
        <f t="shared" si="0"/>
        <v>0</v>
      </c>
      <c r="K42" s="475"/>
      <c r="L42" s="476">
        <f t="shared" si="0"/>
        <v>0</v>
      </c>
      <c r="M42" s="140">
        <f>IF(AND(G42=Summary!$F$32,I42&lt;=$C$18,OR(I43&gt;=$C$18,I43=0),SUM($M$20:M41)&lt;1,Summary!$F$33="Single"),1,0)</f>
        <v>0</v>
      </c>
      <c r="N42" s="140">
        <f>IF(AND(G42=Summary!$F$32,I42&lt;=$C$18,OR(I43&gt;=$C$18,I43=0),SUM($N$20:N41)&lt;1,Summary!$F$33&lt;&gt;"Single"),1,0)</f>
        <v>0</v>
      </c>
      <c r="O42" s="503">
        <f>IF(M42=1,(($C$18-I42)*H42)+SUMIFS($J$20:J42,$G$20:G42,Summary!$F$32),IF(N42=1,(($C$18-K42)*H42)+SUMIFS($L$20:L42,$G$20:G42,Summary!$F$32),0))</f>
        <v>0</v>
      </c>
      <c r="Q42" s="535" t="s">
        <v>574</v>
      </c>
      <c r="R42" s="483">
        <v>13825</v>
      </c>
      <c r="S42" s="483">
        <v>27650</v>
      </c>
      <c r="T42" s="536" t="s">
        <v>611</v>
      </c>
      <c r="AM42" s="203" t="s">
        <v>591</v>
      </c>
    </row>
    <row r="43" spans="2:39" x14ac:dyDescent="0.3">
      <c r="G43" s="500" t="s">
        <v>553</v>
      </c>
      <c r="H43" s="495"/>
      <c r="I43" s="484"/>
      <c r="J43" s="476">
        <f t="shared" si="0"/>
        <v>0</v>
      </c>
      <c r="K43" s="475"/>
      <c r="L43" s="476">
        <f t="shared" si="0"/>
        <v>0</v>
      </c>
      <c r="M43" s="140">
        <f>IF(AND(G43=Summary!$F$32,I43&lt;=$C$18,OR(I44&gt;=$C$18,I44=0),SUM($M$20:M42)&lt;1,Summary!$F$33="Single"),1,0)</f>
        <v>0</v>
      </c>
      <c r="N43" s="140">
        <f>IF(AND(G43=Summary!$F$32,I43&lt;=$C$18,OR(I44&gt;=$C$18,I44=0),SUM($N$20:N42)&lt;1,Summary!$F$33&lt;&gt;"Single"),1,0)</f>
        <v>0</v>
      </c>
      <c r="O43" s="503">
        <f>IF(M43=1,(($C$18-I43)*H43)+SUMIFS($J$20:J43,$G$20:G43,Summary!$F$32),IF(N43=1,(($C$18-K43)*H43)+SUMIFS($L$20:L43,$G$20:G43,Summary!$F$32),0))</f>
        <v>0</v>
      </c>
      <c r="Q43" s="535" t="s">
        <v>575</v>
      </c>
      <c r="R43" s="483">
        <v>2300</v>
      </c>
      <c r="S43" s="483">
        <v>4600</v>
      </c>
      <c r="T43" s="536" t="s">
        <v>611</v>
      </c>
      <c r="AM43" s="203" t="s">
        <v>592</v>
      </c>
    </row>
    <row r="44" spans="2:39" x14ac:dyDescent="0.3">
      <c r="G44" s="500" t="s">
        <v>553</v>
      </c>
      <c r="H44" s="495"/>
      <c r="I44" s="484"/>
      <c r="J44" s="476">
        <f t="shared" si="0"/>
        <v>0</v>
      </c>
      <c r="K44" s="475"/>
      <c r="L44" s="476">
        <f t="shared" si="0"/>
        <v>0</v>
      </c>
      <c r="M44" s="140">
        <f>IF(AND(G44=Summary!$F$32,I44&lt;=$C$18,OR(I45&gt;=$C$18,I45=0),SUM($M$20:M43)&lt;1,Summary!$F$33="Single"),1,0)</f>
        <v>0</v>
      </c>
      <c r="N44" s="140">
        <f>IF(AND(G44=Summary!$F$32,I44&lt;=$C$18,OR(I45&gt;=$C$18,I45=0),SUM($N$20:N43)&lt;1,Summary!$F$33&lt;&gt;"Single"),1,0)</f>
        <v>0</v>
      </c>
      <c r="O44" s="503">
        <f>IF(M44=1,(($C$18-I44)*H44)+SUMIFS($J$20:J44,$G$20:G44,Summary!$F$32),IF(N44=1,(($C$18-K44)*H44)+SUMIFS($L$20:L44,$G$20:G44,Summary!$F$32),0))</f>
        <v>0</v>
      </c>
      <c r="Q44" s="535" t="s">
        <v>576</v>
      </c>
      <c r="R44" s="483">
        <v>13850</v>
      </c>
      <c r="S44" s="483">
        <v>27700</v>
      </c>
      <c r="T44" s="536" t="s">
        <v>611</v>
      </c>
      <c r="AM44" s="203" t="s">
        <v>593</v>
      </c>
    </row>
    <row r="45" spans="2:39" x14ac:dyDescent="0.3">
      <c r="G45" s="500" t="s">
        <v>553</v>
      </c>
      <c r="H45" s="495"/>
      <c r="I45" s="484"/>
      <c r="J45" s="476">
        <f t="shared" si="0"/>
        <v>0</v>
      </c>
      <c r="K45" s="475"/>
      <c r="L45" s="476">
        <f t="shared" si="0"/>
        <v>0</v>
      </c>
      <c r="M45" s="140">
        <f>IF(AND(G45=Summary!$F$32,I45&lt;=$C$18,OR(I46&gt;=$C$18,I46=0),SUM($M$20:M44)&lt;1,Summary!$F$33="Single"),1,0)</f>
        <v>0</v>
      </c>
      <c r="N45" s="140">
        <f>IF(AND(G45=Summary!$F$32,I45&lt;=$C$18,OR(I46&gt;=$C$18,I46=0),SUM($N$20:N44)&lt;1,Summary!$F$33&lt;&gt;"Single"),1,0)</f>
        <v>0</v>
      </c>
      <c r="O45" s="503">
        <f>IF(M45=1,(($C$18-I45)*H45)+SUMIFS($J$20:J45,$G$20:G45,Summary!$F$32),IF(N45=1,(($C$18-K45)*H45)+SUMIFS($L$20:L45,$G$20:G45,Summary!$F$32),0))</f>
        <v>0</v>
      </c>
      <c r="Q45" s="535" t="s">
        <v>577</v>
      </c>
      <c r="R45" s="483">
        <v>5540</v>
      </c>
      <c r="S45" s="483">
        <v>11080</v>
      </c>
      <c r="T45" s="536" t="s">
        <v>611</v>
      </c>
      <c r="AM45" s="203" t="s">
        <v>594</v>
      </c>
    </row>
    <row r="46" spans="2:39" x14ac:dyDescent="0.3">
      <c r="G46" s="500" t="s">
        <v>553</v>
      </c>
      <c r="H46" s="495"/>
      <c r="I46" s="484"/>
      <c r="J46" s="476">
        <f t="shared" si="0"/>
        <v>0</v>
      </c>
      <c r="K46" s="475"/>
      <c r="L46" s="476">
        <f t="shared" si="0"/>
        <v>0</v>
      </c>
      <c r="M46" s="140">
        <f>IF(AND(G46=Summary!$F$32,I46&lt;=$C$18,OR(I47&gt;=$C$18,I47=0),SUM($M$20:M45)&lt;1,Summary!$F$33="Single"),1,0)</f>
        <v>0</v>
      </c>
      <c r="N46" s="140">
        <f>IF(AND(G46=Summary!$F$32,I46&lt;=$C$18,OR(I47&gt;=$C$18,I47=0),SUM($N$20:N45)&lt;1,Summary!$F$33&lt;&gt;"Single"),1,0)</f>
        <v>0</v>
      </c>
      <c r="O46" s="503">
        <f>IF(M46=1,(($C$18-I46)*H46)+SUMIFS($J$20:J46,$G$20:G46,Summary!$F$32),IF(N46=1,(($C$18-K46)*H46)+SUMIFS($L$20:L46,$G$20:G46,Summary!$F$32),0))</f>
        <v>0</v>
      </c>
      <c r="Q46" s="535" t="s">
        <v>578</v>
      </c>
      <c r="R46" s="483">
        <v>7900</v>
      </c>
      <c r="S46" s="483">
        <v>15800</v>
      </c>
      <c r="T46" s="536" t="s">
        <v>611</v>
      </c>
      <c r="AM46" s="203" t="s">
        <v>595</v>
      </c>
    </row>
    <row r="47" spans="2:39" x14ac:dyDescent="0.3">
      <c r="G47" s="500" t="s">
        <v>553</v>
      </c>
      <c r="H47" s="495"/>
      <c r="I47" s="484"/>
      <c r="J47" s="476">
        <f t="shared" si="0"/>
        <v>0</v>
      </c>
      <c r="K47" s="475"/>
      <c r="L47" s="476">
        <f t="shared" si="0"/>
        <v>0</v>
      </c>
      <c r="M47" s="140">
        <f>IF(AND(G47=Summary!$F$32,I47&lt;=$C$18,OR(I48&gt;=$C$18,I48=0),SUM($M$20:M46)&lt;1,Summary!$F$33="Single"),1,0)</f>
        <v>0</v>
      </c>
      <c r="N47" s="140">
        <f>IF(AND(G47=Summary!$F$32,I47&lt;=$C$18,OR(I48&gt;=$C$18,I48=0),SUM($N$20:N46)&lt;1,Summary!$F$33&lt;&gt;"Single"),1,0)</f>
        <v>0</v>
      </c>
      <c r="O47" s="503">
        <f>IF(M47=1,(($C$18-I47)*H47)+SUMIFS($J$20:J47,$G$20:G47,Summary!$F$32),IF(N47=1,(($C$18-K47)*H47)+SUMIFS($L$20:L47,$G$20:G47,Summary!$F$32),0))</f>
        <v>0</v>
      </c>
      <c r="Q47" s="535" t="s">
        <v>579</v>
      </c>
      <c r="R47" s="483">
        <v>0</v>
      </c>
      <c r="S47" s="483">
        <v>0</v>
      </c>
      <c r="T47" s="536" t="s">
        <v>611</v>
      </c>
      <c r="AM47" s="203" t="s">
        <v>42</v>
      </c>
    </row>
    <row r="48" spans="2:39" x14ac:dyDescent="0.3">
      <c r="G48" s="500" t="s">
        <v>553</v>
      </c>
      <c r="H48" s="495"/>
      <c r="I48" s="484"/>
      <c r="J48" s="476">
        <f t="shared" si="0"/>
        <v>0</v>
      </c>
      <c r="K48" s="475"/>
      <c r="L48" s="476">
        <f t="shared" si="0"/>
        <v>0</v>
      </c>
      <c r="M48" s="140">
        <f>IF(AND(G48=Summary!$F$32,I48&lt;=$C$18,OR(I49&gt;=$C$18,I49=0),SUM($M$20:M47)&lt;1,Summary!$F$33="Single"),1,0)</f>
        <v>0</v>
      </c>
      <c r="N48" s="140">
        <f>IF(AND(G48=Summary!$F$32,I48&lt;=$C$18,OR(I49&gt;=$C$18,I49=0),SUM($N$20:N47)&lt;1,Summary!$F$33&lt;&gt;"Single"),1,0)</f>
        <v>0</v>
      </c>
      <c r="O48" s="503">
        <f>IF(M48=1,(($C$18-I48)*H48)+SUMIFS($J$20:J48,$G$20:G48,Summary!$F$32),IF(N48=1,(($C$18-K48)*H48)+SUMIFS($L$20:L48,$G$20:G48,Summary!$F$32),0))</f>
        <v>0</v>
      </c>
      <c r="Q48" s="535" t="s">
        <v>580</v>
      </c>
      <c r="R48" s="483">
        <v>0</v>
      </c>
      <c r="S48" s="483">
        <v>0</v>
      </c>
      <c r="T48" s="536" t="s">
        <v>611</v>
      </c>
      <c r="AM48" s="203" t="s">
        <v>596</v>
      </c>
    </row>
    <row r="49" spans="7:39" x14ac:dyDescent="0.3">
      <c r="G49" s="500" t="s">
        <v>553</v>
      </c>
      <c r="H49" s="495"/>
      <c r="I49" s="484"/>
      <c r="J49" s="476">
        <f t="shared" si="0"/>
        <v>0</v>
      </c>
      <c r="K49" s="475"/>
      <c r="L49" s="476">
        <f t="shared" si="0"/>
        <v>0</v>
      </c>
      <c r="M49" s="140">
        <f>IF(AND(G49=Summary!$F$32,I49&lt;=$C$18,OR(I50&gt;=$C$18,I50=0),SUM($M$20:M48)&lt;1,Summary!$F$33="Single"),1,0)</f>
        <v>0</v>
      </c>
      <c r="N49" s="140">
        <f>IF(AND(G49=Summary!$F$32,I49&lt;=$C$18,OR(I50&gt;=$C$18,I50=0),SUM($N$20:N48)&lt;1,Summary!$F$33&lt;&gt;"Single"),1,0)</f>
        <v>0</v>
      </c>
      <c r="O49" s="503">
        <f>IF(M49=1,(($C$18-I49)*H49)+SUMIFS($J$20:J49,$G$20:G49,Summary!$F$32),IF(N49=1,(($C$18-K49)*H49)+SUMIFS($L$20:L49,$G$20:G49,Summary!$F$32),0))</f>
        <v>0</v>
      </c>
      <c r="Q49" s="535" t="s">
        <v>581</v>
      </c>
      <c r="R49" s="483">
        <v>0</v>
      </c>
      <c r="S49" s="483">
        <v>0</v>
      </c>
      <c r="T49" s="536" t="s">
        <v>611</v>
      </c>
      <c r="AM49" s="203" t="s">
        <v>597</v>
      </c>
    </row>
    <row r="50" spans="7:39" x14ac:dyDescent="0.3">
      <c r="G50" s="500" t="s">
        <v>554</v>
      </c>
      <c r="H50" s="495">
        <v>2.5000000000000001E-2</v>
      </c>
      <c r="I50" s="484">
        <v>0</v>
      </c>
      <c r="J50" s="485">
        <v>0</v>
      </c>
      <c r="K50" s="475">
        <v>0</v>
      </c>
      <c r="L50" s="485">
        <v>0</v>
      </c>
      <c r="M50" s="140">
        <f>IF(AND(G50=Summary!$F$32,I50&lt;=$C$18,OR(I51&gt;=$C$18,I51=0),SUM($M$20:M49)&lt;1,Summary!$F$33="Single"),1,0)</f>
        <v>0</v>
      </c>
      <c r="N50" s="140">
        <f>IF(AND(G50=Summary!$F$32,I50&lt;=$C$18,OR(I51&gt;=$C$18,I51=0),SUM($N$20:N49)&lt;1,Summary!$F$33&lt;&gt;"Single"),1,0)</f>
        <v>0</v>
      </c>
      <c r="O50" s="503">
        <f>IF(M50=1,(($C$18-I50)*H50)+SUMIFS($J$20:J50,$G$20:G50,Summary!$F$32),IF(N50=1,(($C$18-K50)*H50)+SUMIFS($L$20:L50,$G$20:G50,Summary!$F$32),0))</f>
        <v>0</v>
      </c>
      <c r="Q50" s="535" t="s">
        <v>582</v>
      </c>
      <c r="R50" s="483">
        <v>13850</v>
      </c>
      <c r="S50" s="483">
        <v>27700</v>
      </c>
      <c r="T50" s="536" t="s">
        <v>611</v>
      </c>
      <c r="AM50" s="203" t="s">
        <v>598</v>
      </c>
    </row>
    <row r="51" spans="7:39" x14ac:dyDescent="0.3">
      <c r="G51" s="500" t="s">
        <v>554</v>
      </c>
      <c r="H51" s="495"/>
      <c r="I51" s="484"/>
      <c r="J51" s="476">
        <f>IF(H51&lt;&gt;0,(I51-I50)*$H50+SUM(J50:J50),0)</f>
        <v>0</v>
      </c>
      <c r="K51" s="475"/>
      <c r="L51" s="476">
        <f>IF(J51&lt;&gt;0,(K51-K50)*$H50+SUM(L50:L50),0)</f>
        <v>0</v>
      </c>
      <c r="M51" s="140">
        <f>IF(AND(G51=Summary!$F$32,I51&lt;=$C$18,OR(I52&gt;=$C$18,I52=0),SUM($M$20:M50)&lt;1,Summary!$F$33="Single"),1,0)</f>
        <v>0</v>
      </c>
      <c r="N51" s="140">
        <f>IF(AND(G51=Summary!$F$32,I51&lt;=$C$18,OR(I52&gt;=$C$18,I52=0),SUM($N$20:N50)&lt;1,Summary!$F$33&lt;&gt;"Single"),1,0)</f>
        <v>0</v>
      </c>
      <c r="O51" s="503">
        <f>IF(M51=1,(($C$18-I51)*H51)+SUMIFS($J$20:J51,$G$20:G51,Summary!$F$32),IF(N51=1,(($C$18-K51)*H51)+SUMIFS($L$20:L51,$G$20:G51,Summary!$F$32),0))</f>
        <v>0</v>
      </c>
      <c r="Q51" s="535" t="s">
        <v>583</v>
      </c>
      <c r="R51" s="483">
        <v>8000</v>
      </c>
      <c r="S51" s="483">
        <v>16050</v>
      </c>
      <c r="T51" s="536" t="s">
        <v>611</v>
      </c>
      <c r="AM51" s="203" t="s">
        <v>599</v>
      </c>
    </row>
    <row r="52" spans="7:39" x14ac:dyDescent="0.3">
      <c r="G52" s="500" t="s">
        <v>554</v>
      </c>
      <c r="H52" s="495"/>
      <c r="I52" s="484"/>
      <c r="J52" s="476">
        <f t="shared" ref="J52:L64" si="1">IF(H52&lt;&gt;0,(I52-I51)*$H51+SUM(J51:J51),0)</f>
        <v>0</v>
      </c>
      <c r="K52" s="475"/>
      <c r="L52" s="476">
        <f t="shared" si="1"/>
        <v>0</v>
      </c>
      <c r="M52" s="140">
        <f>IF(AND(G52=Summary!$F$32,I52&lt;=$C$18,OR(I53&gt;=$C$18,I53=0),SUM($M$20:M51)&lt;1,Summary!$F$33="Single"),1,0)</f>
        <v>0</v>
      </c>
      <c r="N52" s="140">
        <f>IF(AND(G52=Summary!$F$32,I52&lt;=$C$18,OR(I53&gt;=$C$18,I53=0),SUM($N$20:N51)&lt;1,Summary!$F$33&lt;&gt;"Single"),1,0)</f>
        <v>0</v>
      </c>
      <c r="O52" s="503">
        <f>IF(M52=1,(($C$18-I52)*H52)+SUMIFS($J$20:J52,$G$20:G52,Summary!$F$32),IF(N52=1,(($C$18-K52)*H52)+SUMIFS($L$20:L52,$G$20:G52,Summary!$F$32),0))</f>
        <v>0</v>
      </c>
      <c r="Q52" s="535" t="s">
        <v>584</v>
      </c>
      <c r="R52" s="483">
        <v>12750</v>
      </c>
      <c r="S52" s="483">
        <v>25500</v>
      </c>
      <c r="T52" s="536" t="s">
        <v>611</v>
      </c>
      <c r="AM52" s="203" t="s">
        <v>600</v>
      </c>
    </row>
    <row r="53" spans="7:39" x14ac:dyDescent="0.3">
      <c r="G53" s="500" t="s">
        <v>554</v>
      </c>
      <c r="H53" s="495"/>
      <c r="I53" s="484"/>
      <c r="J53" s="476">
        <f t="shared" si="1"/>
        <v>0</v>
      </c>
      <c r="K53" s="475"/>
      <c r="L53" s="476">
        <f t="shared" si="1"/>
        <v>0</v>
      </c>
      <c r="M53" s="140">
        <f>IF(AND(G53=Summary!$F$32,I53&lt;=$C$18,OR(I54&gt;=$C$18,I54=0),SUM($M$20:M52)&lt;1,Summary!$F$33="Single"),1,0)</f>
        <v>0</v>
      </c>
      <c r="N53" s="140">
        <f>IF(AND(G53=Summary!$F$32,I53&lt;=$C$18,OR(I54&gt;=$C$18,I54=0),SUM($N$20:N52)&lt;1,Summary!$F$33&lt;&gt;"Single"),1,0)</f>
        <v>0</v>
      </c>
      <c r="O53" s="503">
        <f>IF(M53=1,(($C$18-I53)*H53)+SUMIFS($J$20:J53,$G$20:G53,Summary!$F$32),IF(N53=1,(($C$18-K53)*H53)+SUMIFS($L$20:L53,$G$20:G53,Summary!$F$32),0))</f>
        <v>0</v>
      </c>
      <c r="Q53" s="535" t="s">
        <v>585</v>
      </c>
      <c r="R53" s="483">
        <v>13850</v>
      </c>
      <c r="S53" s="483">
        <v>27700</v>
      </c>
      <c r="T53" s="536" t="s">
        <v>611</v>
      </c>
    </row>
    <row r="54" spans="7:39" x14ac:dyDescent="0.3">
      <c r="G54" s="500" t="s">
        <v>554</v>
      </c>
      <c r="H54" s="495"/>
      <c r="I54" s="484"/>
      <c r="J54" s="476">
        <f t="shared" si="1"/>
        <v>0</v>
      </c>
      <c r="K54" s="475"/>
      <c r="L54" s="476">
        <f t="shared" si="1"/>
        <v>0</v>
      </c>
      <c r="M54" s="140">
        <f>IF(AND(G54=Summary!$F$32,I54&lt;=$C$18,OR(I55&gt;=$C$18,I55=0),SUM($M$20:M53)&lt;1,Summary!$F$33="Single"),1,0)</f>
        <v>0</v>
      </c>
      <c r="N54" s="140">
        <f>IF(AND(G54=Summary!$F$32,I54&lt;=$C$18,OR(I55&gt;=$C$18,I55=0),SUM($N$20:N53)&lt;1,Summary!$F$33&lt;&gt;"Single"),1,0)</f>
        <v>0</v>
      </c>
      <c r="O54" s="503">
        <f>IF(M54=1,(($C$18-I54)*H54)+SUMIFS($J$20:J54,$G$20:G54,Summary!$F$32),IF(N54=1,(($C$18-K54)*H54)+SUMIFS($L$20:L54,$G$20:G54,Summary!$F$32),0))</f>
        <v>0</v>
      </c>
      <c r="Q54" s="535" t="s">
        <v>586</v>
      </c>
      <c r="R54" s="483">
        <v>0</v>
      </c>
      <c r="S54" s="483">
        <v>0</v>
      </c>
      <c r="T54" s="536" t="s">
        <v>611</v>
      </c>
    </row>
    <row r="55" spans="7:39" x14ac:dyDescent="0.3">
      <c r="G55" s="500" t="s">
        <v>554</v>
      </c>
      <c r="H55" s="495"/>
      <c r="I55" s="484"/>
      <c r="J55" s="476">
        <f t="shared" si="1"/>
        <v>0</v>
      </c>
      <c r="K55" s="475"/>
      <c r="L55" s="476">
        <f t="shared" si="1"/>
        <v>0</v>
      </c>
      <c r="M55" s="140">
        <f>IF(AND(G55=Summary!$F$32,I55&lt;=$C$18,OR(I56&gt;=$C$18,I56=0),SUM($M$20:M54)&lt;1,Summary!$F$33="Single"),1,0)</f>
        <v>0</v>
      </c>
      <c r="N55" s="140">
        <f>IF(AND(G55=Summary!$F$32,I55&lt;=$C$18,OR(I56&gt;=$C$18,I56=0),SUM($N$20:N54)&lt;1,Summary!$F$33&lt;&gt;"Single"),1,0)</f>
        <v>0</v>
      </c>
      <c r="O55" s="503">
        <f>IF(M55=1,(($C$18-I55)*H55)+SUMIFS($J$20:J55,$G$20:G55,Summary!$F$32),IF(N55=1,(($C$18-K55)*H55)+SUMIFS($L$20:L55,$G$20:G55,Summary!$F$32),0))</f>
        <v>0</v>
      </c>
      <c r="Q55" s="535" t="s">
        <v>587</v>
      </c>
      <c r="R55" s="483">
        <v>6350</v>
      </c>
      <c r="S55" s="483">
        <v>12700</v>
      </c>
      <c r="T55" s="536" t="s">
        <v>611</v>
      </c>
    </row>
    <row r="56" spans="7:39" x14ac:dyDescent="0.3">
      <c r="G56" s="500" t="s">
        <v>554</v>
      </c>
      <c r="H56" s="495"/>
      <c r="I56" s="484"/>
      <c r="J56" s="476">
        <f t="shared" si="1"/>
        <v>0</v>
      </c>
      <c r="K56" s="475"/>
      <c r="L56" s="476">
        <f t="shared" si="1"/>
        <v>0</v>
      </c>
      <c r="M56" s="140">
        <f>IF(AND(G56=Summary!$F$32,I56&lt;=$C$18,OR(I57&gt;=$C$18,I57=0),SUM($M$20:M55)&lt;1,Summary!$F$33="Single"),1,0)</f>
        <v>0</v>
      </c>
      <c r="N56" s="140">
        <f>IF(AND(G56=Summary!$F$32,I56&lt;=$C$18,OR(I57&gt;=$C$18,I57=0),SUM($N$20:N55)&lt;1,Summary!$F$33&lt;&gt;"Single"),1,0)</f>
        <v>0</v>
      </c>
      <c r="O56" s="503">
        <f>IF(M56=1,(($C$18-I56)*H56)+SUMIFS($J$20:J56,$G$20:G56,Summary!$F$32),IF(N56=1,(($C$18-K56)*H56)+SUMIFS($L$20:L56,$G$20:G56,Summary!$F$32),0))</f>
        <v>0</v>
      </c>
      <c r="Q56" s="535" t="s">
        <v>588</v>
      </c>
      <c r="R56" s="483">
        <v>2605</v>
      </c>
      <c r="S56" s="483">
        <v>5210</v>
      </c>
      <c r="T56" s="536" t="s">
        <v>611</v>
      </c>
    </row>
    <row r="57" spans="7:39" x14ac:dyDescent="0.3">
      <c r="G57" s="500" t="s">
        <v>554</v>
      </c>
      <c r="H57" s="495"/>
      <c r="I57" s="484"/>
      <c r="J57" s="476">
        <f t="shared" si="1"/>
        <v>0</v>
      </c>
      <c r="K57" s="475"/>
      <c r="L57" s="476">
        <f t="shared" si="1"/>
        <v>0</v>
      </c>
      <c r="M57" s="140">
        <f>IF(AND(G57=Summary!$F$32,I57&lt;=$C$18,OR(I58&gt;=$C$18,I58=0),SUM($M$20:M56)&lt;1,Summary!$F$33="Single"),1,0)</f>
        <v>0</v>
      </c>
      <c r="N57" s="140">
        <f>IF(AND(G57=Summary!$F$32,I57&lt;=$C$18,OR(I58&gt;=$C$18,I58=0),SUM($N$20:N56)&lt;1,Summary!$F$33&lt;&gt;"Single"),1,0)</f>
        <v>0</v>
      </c>
      <c r="O57" s="503">
        <f>IF(M57=1,(($C$18-I57)*H57)+SUMIFS($J$20:J57,$G$20:G57,Summary!$F$32),IF(N57=1,(($C$18-K57)*H57)+SUMIFS($L$20:L57,$G$20:G57,Summary!$F$32),0))</f>
        <v>0</v>
      </c>
      <c r="Q57" s="535" t="s">
        <v>589</v>
      </c>
      <c r="R57" s="483">
        <v>0</v>
      </c>
      <c r="S57" s="483"/>
      <c r="T57" s="536" t="s">
        <v>611</v>
      </c>
    </row>
    <row r="58" spans="7:39" x14ac:dyDescent="0.3">
      <c r="G58" s="500" t="s">
        <v>554</v>
      </c>
      <c r="H58" s="495"/>
      <c r="I58" s="484"/>
      <c r="J58" s="476">
        <f t="shared" si="1"/>
        <v>0</v>
      </c>
      <c r="K58" s="475"/>
      <c r="L58" s="476">
        <f t="shared" si="1"/>
        <v>0</v>
      </c>
      <c r="M58" s="140">
        <f>IF(AND(G58=Summary!$F$32,I58&lt;=$C$18,OR(I59&gt;=$C$18,I59=0),SUM($M$20:M57)&lt;1,Summary!$F$33="Single"),1,0)</f>
        <v>0</v>
      </c>
      <c r="N58" s="140">
        <f>IF(AND(G58=Summary!$F$32,I58&lt;=$C$18,OR(I59&gt;=$C$18,I59=0),SUM($N$20:N57)&lt;1,Summary!$F$33&lt;&gt;"Single"),1,0)</f>
        <v>0</v>
      </c>
      <c r="O58" s="503">
        <f>IF(M58=1,(($C$18-I58)*H58)+SUMIFS($J$20:J58,$G$20:G58,Summary!$F$32),IF(N58=1,(($C$18-K58)*H58)+SUMIFS($L$20:L58,$G$20:G58,Summary!$F$32),0))</f>
        <v>0</v>
      </c>
      <c r="Q58" s="535" t="s">
        <v>590</v>
      </c>
      <c r="R58" s="483">
        <v>10000</v>
      </c>
      <c r="S58" s="483">
        <v>20050</v>
      </c>
      <c r="T58" s="536" t="s">
        <v>611</v>
      </c>
    </row>
    <row r="59" spans="7:39" x14ac:dyDescent="0.3">
      <c r="G59" s="500" t="s">
        <v>554</v>
      </c>
      <c r="H59" s="495"/>
      <c r="I59" s="484"/>
      <c r="J59" s="476">
        <f t="shared" si="1"/>
        <v>0</v>
      </c>
      <c r="K59" s="475"/>
      <c r="L59" s="476">
        <f t="shared" si="1"/>
        <v>0</v>
      </c>
      <c r="M59" s="140">
        <f>IF(AND(G59=Summary!$F$32,I59&lt;=$C$18,OR(I60&gt;=$C$18,I60=0),SUM($M$20:M58)&lt;1,Summary!$F$33="Single"),1,0)</f>
        <v>0</v>
      </c>
      <c r="N59" s="140">
        <f>IF(AND(G59=Summary!$F$32,I59&lt;=$C$18,OR(I60&gt;=$C$18,I60=0),SUM($N$20:N58)&lt;1,Summary!$F$33&lt;&gt;"Single"),1,0)</f>
        <v>0</v>
      </c>
      <c r="O59" s="503">
        <f>IF(M59=1,(($C$18-I59)*H59)+SUMIFS($J$20:J59,$G$20:G59,Summary!$F$32),IF(N59=1,(($C$18-K59)*H59)+SUMIFS($L$20:L59,$G$20:G59,Summary!$F$32),0))</f>
        <v>0</v>
      </c>
      <c r="Q59" s="535" t="s">
        <v>591</v>
      </c>
      <c r="R59" s="483">
        <v>13850</v>
      </c>
      <c r="S59" s="483">
        <v>27700</v>
      </c>
      <c r="T59" s="536" t="s">
        <v>611</v>
      </c>
    </row>
    <row r="60" spans="7:39" x14ac:dyDescent="0.3">
      <c r="G60" s="500" t="s">
        <v>554</v>
      </c>
      <c r="H60" s="495"/>
      <c r="I60" s="484"/>
      <c r="J60" s="476">
        <f t="shared" si="1"/>
        <v>0</v>
      </c>
      <c r="K60" s="475"/>
      <c r="L60" s="476">
        <f t="shared" si="1"/>
        <v>0</v>
      </c>
      <c r="M60" s="140">
        <f>IF(AND(G60=Summary!$F$32,I60&lt;=$C$18,OR(I61&gt;=$C$18,I61=0),SUM($M$20:M59)&lt;1,Summary!$F$33="Single"),1,0)</f>
        <v>0</v>
      </c>
      <c r="N60" s="140">
        <f>IF(AND(G60=Summary!$F$32,I60&lt;=$C$18,OR(I61&gt;=$C$18,I61=0),SUM($N$20:N59)&lt;1,Summary!$F$33&lt;&gt;"Single"),1,0)</f>
        <v>0</v>
      </c>
      <c r="O60" s="503">
        <f>IF(M60=1,(($C$18-I60)*H60)+SUMIFS($J$20:J60,$G$20:G60,Summary!$F$32),IF(N60=1,(($C$18-K60)*H60)+SUMIFS($L$20:L60,$G$20:G60,Summary!$F$32),0))</f>
        <v>0</v>
      </c>
      <c r="Q60" s="535" t="s">
        <v>592</v>
      </c>
      <c r="R60" s="483">
        <v>0</v>
      </c>
      <c r="S60" s="483">
        <v>0</v>
      </c>
      <c r="T60" s="536" t="s">
        <v>611</v>
      </c>
    </row>
    <row r="61" spans="7:39" x14ac:dyDescent="0.3">
      <c r="G61" s="500" t="s">
        <v>554</v>
      </c>
      <c r="H61" s="495"/>
      <c r="I61" s="484"/>
      <c r="J61" s="476">
        <f t="shared" si="1"/>
        <v>0</v>
      </c>
      <c r="K61" s="475"/>
      <c r="L61" s="476">
        <f t="shared" si="1"/>
        <v>0</v>
      </c>
      <c r="M61" s="140">
        <f>IF(AND(G61=Summary!$F$32,I61&lt;=$C$18,OR(I62&gt;=$C$18,I62=0),SUM($M$20:M60)&lt;1,Summary!$F$33="Single"),1,0)</f>
        <v>0</v>
      </c>
      <c r="N61" s="140">
        <f>IF(AND(G61=Summary!$F$32,I61&lt;=$C$18,OR(I62&gt;=$C$18,I62=0),SUM($N$20:N60)&lt;1,Summary!$F$33&lt;&gt;"Single"),1,0)</f>
        <v>0</v>
      </c>
      <c r="O61" s="503">
        <f>IF(M61=1,(($C$18-I61)*H61)+SUMIFS($J$20:J61,$G$20:G61,Summary!$F$32),IF(N61=1,(($C$18-K61)*H61)+SUMIFS($L$20:L61,$G$20:G61,Summary!$F$32),0))</f>
        <v>0</v>
      </c>
      <c r="Q61" s="535" t="s">
        <v>593</v>
      </c>
      <c r="R61" s="483">
        <v>0</v>
      </c>
      <c r="S61" s="483">
        <v>0</v>
      </c>
      <c r="T61" s="536" t="s">
        <v>611</v>
      </c>
    </row>
    <row r="62" spans="7:39" x14ac:dyDescent="0.3">
      <c r="G62" s="500" t="s">
        <v>554</v>
      </c>
      <c r="H62" s="495"/>
      <c r="I62" s="484"/>
      <c r="J62" s="476">
        <f t="shared" si="1"/>
        <v>0</v>
      </c>
      <c r="K62" s="475"/>
      <c r="L62" s="476">
        <f t="shared" si="1"/>
        <v>0</v>
      </c>
      <c r="M62" s="140">
        <f>IF(AND(G62=Summary!$F$32,I62&lt;=$C$18,OR(I63&gt;=$C$18,I63=0),SUM($M$20:M61)&lt;1,Summary!$F$33="Single"),1,0)</f>
        <v>0</v>
      </c>
      <c r="N62" s="140">
        <f>IF(AND(G62=Summary!$F$32,I62&lt;=$C$18,OR(I63&gt;=$C$18,I63=0),SUM($N$20:N61)&lt;1,Summary!$F$33&lt;&gt;"Single"),1,0)</f>
        <v>0</v>
      </c>
      <c r="O62" s="503">
        <f>IF(M62=1,(($C$18-I62)*H62)+SUMIFS($J$20:J62,$G$20:G62,Summary!$F$32),IF(N62=1,(($C$18-K62)*H62)+SUMIFS($L$20:L62,$G$20:G62,Summary!$F$32),0))</f>
        <v>0</v>
      </c>
      <c r="Q62" s="535" t="s">
        <v>594</v>
      </c>
      <c r="R62" s="483">
        <v>0</v>
      </c>
      <c r="S62" s="483">
        <v>0</v>
      </c>
      <c r="T62" s="536" t="s">
        <v>611</v>
      </c>
    </row>
    <row r="63" spans="7:39" x14ac:dyDescent="0.3">
      <c r="G63" s="500" t="s">
        <v>554</v>
      </c>
      <c r="H63" s="495"/>
      <c r="I63" s="484"/>
      <c r="J63" s="476">
        <f t="shared" si="1"/>
        <v>0</v>
      </c>
      <c r="K63" s="475"/>
      <c r="L63" s="476">
        <f t="shared" si="1"/>
        <v>0</v>
      </c>
      <c r="M63" s="140">
        <f>IF(AND(G63=Summary!$F$32,I63&lt;=$C$18,OR(I64&gt;=$C$18,I64=0),SUM($M$20:M62)&lt;1,Summary!$F$33="Single"),1,0)</f>
        <v>0</v>
      </c>
      <c r="N63" s="140">
        <f>IF(AND(G63=Summary!$F$32,I63&lt;=$C$18,OR(I64&gt;=$C$18,I64=0),SUM($N$20:N62)&lt;1,Summary!$F$33&lt;&gt;"Single"),1,0)</f>
        <v>0</v>
      </c>
      <c r="O63" s="503">
        <f>IF(M63=1,(($C$18-I63)*H63)+SUMIFS($J$20:J63,$G$20:G63,Summary!$F$32),IF(N63=1,(($C$18-K63)*H63)+SUMIFS($L$20:L63,$G$20:G63,Summary!$F$32),0))</f>
        <v>0</v>
      </c>
      <c r="Q63" s="535" t="s">
        <v>595</v>
      </c>
      <c r="R63" s="483">
        <v>831</v>
      </c>
      <c r="S63" s="483">
        <v>1662</v>
      </c>
      <c r="T63" s="536" t="s">
        <v>125</v>
      </c>
    </row>
    <row r="64" spans="7:39" x14ac:dyDescent="0.3">
      <c r="G64" s="500" t="s">
        <v>554</v>
      </c>
      <c r="H64" s="495"/>
      <c r="I64" s="484"/>
      <c r="J64" s="476">
        <f t="shared" si="1"/>
        <v>0</v>
      </c>
      <c r="K64" s="475"/>
      <c r="L64" s="476">
        <f t="shared" si="1"/>
        <v>0</v>
      </c>
      <c r="M64" s="140">
        <f>IF(AND(G64=Summary!$F$32,I64&lt;=$C$18,OR(I65&gt;=$C$18,I65=0),SUM($M$20:M63)&lt;1,Summary!$F$33="Single"),1,0)</f>
        <v>0</v>
      </c>
      <c r="N64" s="140">
        <f>IF(AND(G64=Summary!$F$32,I64&lt;=$C$18,OR(I65&gt;=$C$18,I65=0),SUM($N$20:N63)&lt;1,Summary!$F$33&lt;&gt;"Single"),1,0)</f>
        <v>0</v>
      </c>
      <c r="O64" s="503">
        <f>IF(M64=1,(($C$18-I64)*H64)+SUMIFS($J$20:J64,$G$20:G64,Summary!$F$32),IF(N64=1,(($C$18-K64)*H64)+SUMIFS($L$20:L64,$G$20:G64,Summary!$F$32),0))</f>
        <v>0</v>
      </c>
      <c r="Q64" s="535" t="s">
        <v>42</v>
      </c>
      <c r="R64" s="483">
        <v>6500</v>
      </c>
      <c r="S64" s="483">
        <v>13050</v>
      </c>
      <c r="T64" s="536" t="s">
        <v>611</v>
      </c>
    </row>
    <row r="65" spans="7:20" x14ac:dyDescent="0.3">
      <c r="G65" s="500" t="s">
        <v>555</v>
      </c>
      <c r="H65" s="495">
        <v>0.02</v>
      </c>
      <c r="I65" s="484">
        <v>0</v>
      </c>
      <c r="J65" s="485">
        <v>0</v>
      </c>
      <c r="K65" s="475">
        <v>0</v>
      </c>
      <c r="L65" s="485">
        <v>0</v>
      </c>
      <c r="M65" s="140">
        <f>IF(AND(G65=Summary!$F$32,I65&lt;=$C$18,OR(I66&gt;=$C$18,I66=0),SUM($M$20:M64)&lt;1,Summary!$F$33="Single"),1,0)</f>
        <v>0</v>
      </c>
      <c r="N65" s="140">
        <f>IF(AND(G65=Summary!$F$32,I65&lt;=$C$18,OR(I66&gt;=$C$18,I66=0),SUM($N$20:N64)&lt;1,Summary!$F$33&lt;&gt;"Single"),1,0)</f>
        <v>0</v>
      </c>
      <c r="O65" s="503">
        <f>IF(M65=1,(($C$18-I65)*H65)+SUMIFS($J$20:J65,$G$20:G65,Summary!$F$32),IF(N65=1,(($C$18-K65)*H65)+SUMIFS($L$20:L65,$G$20:G65,Summary!$F$32),0))</f>
        <v>0</v>
      </c>
      <c r="Q65" s="535" t="s">
        <v>596</v>
      </c>
      <c r="R65" s="483">
        <v>8000</v>
      </c>
      <c r="S65" s="483">
        <v>16000</v>
      </c>
      <c r="T65" s="536" t="s">
        <v>611</v>
      </c>
    </row>
    <row r="66" spans="7:20" x14ac:dyDescent="0.3">
      <c r="G66" s="500" t="s">
        <v>555</v>
      </c>
      <c r="H66" s="495">
        <v>0.04</v>
      </c>
      <c r="I66" s="484">
        <v>4300</v>
      </c>
      <c r="J66" s="476">
        <f>IF(H66&lt;&gt;0,(I66-I65)*$H65+SUM(J65:J65),0)</f>
        <v>86</v>
      </c>
      <c r="K66" s="475">
        <v>4300</v>
      </c>
      <c r="L66" s="476">
        <f>IF(J66&lt;&gt;0,(K66-K65)*$H65+SUM(L65:L65),0)</f>
        <v>86</v>
      </c>
      <c r="M66" s="140">
        <f>IF(AND(G66=Summary!$F$32,I66&lt;=$C$18,OR(I67&gt;=$C$18,I67=0),SUM($M$20:M65)&lt;1,Summary!$F$33="Single"),1,0)</f>
        <v>0</v>
      </c>
      <c r="N66" s="140">
        <f>IF(AND(G66=Summary!$F$32,I66&lt;=$C$18,OR(I67&gt;=$C$18,I67=0),SUM($N$20:N65)&lt;1,Summary!$F$33&lt;&gt;"Single"),1,0)</f>
        <v>0</v>
      </c>
      <c r="O66" s="503">
        <f>IF(M66=1,(($C$18-I66)*H66)+SUMIFS($J$20:J66,$G$20:G66,Summary!$F$32),IF(N66=1,(($C$18-K66)*H66)+SUMIFS($L$20:L66,$G$20:G66,Summary!$F$32),0))</f>
        <v>0</v>
      </c>
      <c r="Q66" s="535" t="s">
        <v>597</v>
      </c>
      <c r="R66" s="483">
        <v>250000</v>
      </c>
      <c r="S66" s="483">
        <v>250000</v>
      </c>
      <c r="T66" s="536" t="s">
        <v>611</v>
      </c>
    </row>
    <row r="67" spans="7:20" x14ac:dyDescent="0.3">
      <c r="G67" s="500" t="s">
        <v>555</v>
      </c>
      <c r="H67" s="495">
        <v>4.9000000000000002E-2</v>
      </c>
      <c r="I67" s="484">
        <v>8500</v>
      </c>
      <c r="J67" s="476">
        <f t="shared" ref="J67:L79" si="2">IF(H67&lt;&gt;0,(I67-I66)*$H66+SUM(J66:J66),0)</f>
        <v>254</v>
      </c>
      <c r="K67" s="475">
        <v>8500</v>
      </c>
      <c r="L67" s="476">
        <f t="shared" si="2"/>
        <v>254</v>
      </c>
      <c r="M67" s="140">
        <f>IF(AND(G67=Summary!$F$32,I67&lt;=$C$18,OR(I68&gt;=$C$18,I68=0),SUM($M$20:M66)&lt;1,Summary!$F$33="Single"),1,0)</f>
        <v>0</v>
      </c>
      <c r="N67" s="140">
        <f>IF(AND(G67=Summary!$F$32,I67&lt;=$C$18,OR(I68&gt;=$C$18,I68=0),SUM($N$20:N66)&lt;1,Summary!$F$33&lt;&gt;"Single"),1,0)</f>
        <v>0</v>
      </c>
      <c r="O67" s="503">
        <f>IF(M67=1,(($C$18-I67)*H67)+SUMIFS($J$20:J67,$G$20:G67,Summary!$F$32),IF(N67=1,(($C$18-K67)*H67)+SUMIFS($L$20:L67,$G$20:G67,Summary!$F$32),0))</f>
        <v>0</v>
      </c>
      <c r="Q67" s="535" t="s">
        <v>598</v>
      </c>
      <c r="R67" s="483">
        <v>0</v>
      </c>
      <c r="S67" s="483">
        <v>0</v>
      </c>
      <c r="T67" s="536" t="s">
        <v>611</v>
      </c>
    </row>
    <row r="68" spans="7:20" x14ac:dyDescent="0.3">
      <c r="G68" s="500" t="s">
        <v>555</v>
      </c>
      <c r="H68" s="495"/>
      <c r="I68" s="484"/>
      <c r="J68" s="476">
        <f t="shared" si="2"/>
        <v>0</v>
      </c>
      <c r="K68" s="475"/>
      <c r="L68" s="476">
        <f t="shared" si="2"/>
        <v>0</v>
      </c>
      <c r="M68" s="140">
        <f>IF(AND(G68=Summary!$F$32,I68&lt;=$C$18,OR(I69&gt;=$C$18,I69=0),SUM($M$20:M67)&lt;1,Summary!$F$33="Single"),1,0)</f>
        <v>0</v>
      </c>
      <c r="N68" s="140">
        <f>IF(AND(G68=Summary!$F$32,I68&lt;=$C$18,OR(I69&gt;=$C$18,I69=0),SUM($N$20:N67)&lt;1,Summary!$F$33&lt;&gt;"Single"),1,0)</f>
        <v>0</v>
      </c>
      <c r="O68" s="503">
        <f>IF(M68=1,(($C$18-I68)*H68)+SUMIFS($J$20:J68,$G$20:G68,Summary!$F$32),IF(N68=1,(($C$18-K68)*H68)+SUMIFS($L$20:L68,$G$20:G68,Summary!$F$32),0))</f>
        <v>0</v>
      </c>
      <c r="Q68" s="535" t="s">
        <v>599</v>
      </c>
      <c r="R68" s="483">
        <v>12760</v>
      </c>
      <c r="S68" s="483">
        <v>23620</v>
      </c>
      <c r="T68" s="536" t="s">
        <v>611</v>
      </c>
    </row>
    <row r="69" spans="7:20" x14ac:dyDescent="0.3">
      <c r="G69" s="500" t="s">
        <v>555</v>
      </c>
      <c r="H69" s="495"/>
      <c r="I69" s="484"/>
      <c r="J69" s="476">
        <f t="shared" si="2"/>
        <v>0</v>
      </c>
      <c r="K69" s="475"/>
      <c r="L69" s="476">
        <f t="shared" si="2"/>
        <v>0</v>
      </c>
      <c r="M69" s="140">
        <f>IF(AND(G69=Summary!$F$32,I69&lt;=$C$18,OR(I70&gt;=$C$18,I70=0),SUM($M$20:M68)&lt;1,Summary!$F$33="Single"),1,0)</f>
        <v>0</v>
      </c>
      <c r="N69" s="140">
        <f>IF(AND(G69=Summary!$F$32,I69&lt;=$C$18,OR(I70&gt;=$C$18,I70=0),SUM($N$20:N68)&lt;1,Summary!$F$33&lt;&gt;"Single"),1,0)</f>
        <v>0</v>
      </c>
      <c r="O69" s="503">
        <f>IF(M69=1,(($C$18-I69)*H69)+SUMIFS($J$20:J69,$G$20:G69,Summary!$F$32),IF(N69=1,(($C$18-K69)*H69)+SUMIFS($L$20:L69,$G$20:G69,Summary!$F$32),0))</f>
        <v>0</v>
      </c>
      <c r="Q69" s="535" t="s">
        <v>600</v>
      </c>
      <c r="R69" s="483">
        <v>0</v>
      </c>
      <c r="S69" s="483">
        <v>0</v>
      </c>
      <c r="T69" s="536" t="s">
        <v>611</v>
      </c>
    </row>
    <row r="70" spans="7:20" ht="16.2" thickBot="1" x14ac:dyDescent="0.35">
      <c r="G70" s="500" t="s">
        <v>555</v>
      </c>
      <c r="H70" s="495"/>
      <c r="I70" s="484"/>
      <c r="J70" s="476">
        <f t="shared" si="2"/>
        <v>0</v>
      </c>
      <c r="K70" s="475"/>
      <c r="L70" s="476">
        <f t="shared" si="2"/>
        <v>0</v>
      </c>
      <c r="M70" s="140">
        <f>IF(AND(G70=Summary!$F$32,I70&lt;=$C$18,OR(I71&gt;=$C$18,I71=0),SUM($M$20:M69)&lt;1,Summary!$F$33="Single"),1,0)</f>
        <v>0</v>
      </c>
      <c r="N70" s="140">
        <f>IF(AND(G70=Summary!$F$32,I70&lt;=$C$18,OR(I71&gt;=$C$18,I71=0),SUM($N$20:N69)&lt;1,Summary!$F$33&lt;&gt;"Single"),1,0)</f>
        <v>0</v>
      </c>
      <c r="O70" s="503">
        <f>IF(M70=1,(($C$18-I70)*H70)+SUMIFS($J$20:J70,$G$20:G70,Summary!$F$32),IF(N70=1,(($C$18-K70)*H70)+SUMIFS($L$20:L70,$G$20:G70,Summary!$F$32),0))</f>
        <v>0</v>
      </c>
      <c r="Q70" s="537" t="s">
        <v>613</v>
      </c>
      <c r="R70" s="538">
        <v>12550</v>
      </c>
      <c r="S70" s="538">
        <v>25900</v>
      </c>
      <c r="T70" s="539" t="s">
        <v>611</v>
      </c>
    </row>
    <row r="71" spans="7:20" x14ac:dyDescent="0.3">
      <c r="G71" s="500" t="s">
        <v>555</v>
      </c>
      <c r="H71" s="495"/>
      <c r="I71" s="484"/>
      <c r="J71" s="476">
        <f t="shared" si="2"/>
        <v>0</v>
      </c>
      <c r="K71" s="475"/>
      <c r="L71" s="476">
        <f t="shared" si="2"/>
        <v>0</v>
      </c>
      <c r="M71" s="140">
        <f>IF(AND(G71=Summary!$F$32,I71&lt;=$C$18,OR(I72&gt;=$C$18,I72=0),SUM($M$20:M70)&lt;1,Summary!$F$33="Single"),1,0)</f>
        <v>0</v>
      </c>
      <c r="N71" s="140">
        <f>IF(AND(G71=Summary!$F$32,I71&lt;=$C$18,OR(I72&gt;=$C$18,I72=0),SUM($N$20:N70)&lt;1,Summary!$F$33&lt;&gt;"Single"),1,0)</f>
        <v>0</v>
      </c>
      <c r="O71" s="503">
        <f>IF(M71=1,(($C$18-I71)*H71)+SUMIFS($J$20:J71,$G$20:G71,Summary!$F$32),IF(N71=1,(($C$18-K71)*H71)+SUMIFS($L$20:L71,$G$20:G71,Summary!$F$32),0))</f>
        <v>0</v>
      </c>
    </row>
    <row r="72" spans="7:20" x14ac:dyDescent="0.3">
      <c r="G72" s="500" t="s">
        <v>555</v>
      </c>
      <c r="H72" s="495"/>
      <c r="I72" s="484"/>
      <c r="J72" s="476">
        <f t="shared" si="2"/>
        <v>0</v>
      </c>
      <c r="K72" s="475"/>
      <c r="L72" s="476">
        <f t="shared" si="2"/>
        <v>0</v>
      </c>
      <c r="M72" s="140">
        <f>IF(AND(G72=Summary!$F$32,I72&lt;=$C$18,OR(I73&gt;=$C$18,I73=0),SUM($M$20:M71)&lt;1,Summary!$F$33="Single"),1,0)</f>
        <v>0</v>
      </c>
      <c r="N72" s="140">
        <f>IF(AND(G72=Summary!$F$32,I72&lt;=$C$18,OR(I73&gt;=$C$18,I73=0),SUM($N$20:N71)&lt;1,Summary!$F$33&lt;&gt;"Single"),1,0)</f>
        <v>0</v>
      </c>
      <c r="O72" s="503">
        <f>IF(M72=1,(($C$18-I72)*H72)+SUMIFS($J$20:J72,$G$20:G72,Summary!$F$32),IF(N72=1,(($C$18-K72)*H72)+SUMIFS($L$20:L72,$G$20:G72,Summary!$F$32),0))</f>
        <v>0</v>
      </c>
    </row>
    <row r="73" spans="7:20" x14ac:dyDescent="0.3">
      <c r="G73" s="500" t="s">
        <v>555</v>
      </c>
      <c r="H73" s="495"/>
      <c r="I73" s="484"/>
      <c r="J73" s="476">
        <f t="shared" si="2"/>
        <v>0</v>
      </c>
      <c r="K73" s="475"/>
      <c r="L73" s="476">
        <f t="shared" si="2"/>
        <v>0</v>
      </c>
      <c r="M73" s="140">
        <f>IF(AND(G73=Summary!$F$32,I73&lt;=$C$18,OR(I74&gt;=$C$18,I74=0),SUM($M$20:M72)&lt;1,Summary!$F$33="Single"),1,0)</f>
        <v>0</v>
      </c>
      <c r="N73" s="140">
        <f>IF(AND(G73=Summary!$F$32,I73&lt;=$C$18,OR(I74&gt;=$C$18,I74=0),SUM($N$20:N72)&lt;1,Summary!$F$33&lt;&gt;"Single"),1,0)</f>
        <v>0</v>
      </c>
      <c r="O73" s="503">
        <f>IF(M73=1,(($C$18-I73)*H73)+SUMIFS($J$20:J73,$G$20:G73,Summary!$F$32),IF(N73=1,(($C$18-K73)*H73)+SUMIFS($L$20:L73,$G$20:G73,Summary!$F$32),0))</f>
        <v>0</v>
      </c>
    </row>
    <row r="74" spans="7:20" x14ac:dyDescent="0.3">
      <c r="G74" s="500" t="s">
        <v>555</v>
      </c>
      <c r="H74" s="495"/>
      <c r="I74" s="484"/>
      <c r="J74" s="476">
        <f t="shared" si="2"/>
        <v>0</v>
      </c>
      <c r="K74" s="475"/>
      <c r="L74" s="476">
        <f t="shared" si="2"/>
        <v>0</v>
      </c>
      <c r="M74" s="140">
        <f>IF(AND(G74=Summary!$F$32,I74&lt;=$C$18,OR(I75&gt;=$C$18,I75=0),SUM($M$20:M73)&lt;1,Summary!$F$33="Single"),1,0)</f>
        <v>0</v>
      </c>
      <c r="N74" s="140">
        <f>IF(AND(G74=Summary!$F$32,I74&lt;=$C$18,OR(I75&gt;=$C$18,I75=0),SUM($N$20:N73)&lt;1,Summary!$F$33&lt;&gt;"Single"),1,0)</f>
        <v>0</v>
      </c>
      <c r="O74" s="503">
        <f>IF(M74=1,(($C$18-I74)*H74)+SUMIFS($J$20:J74,$G$20:G74,Summary!$F$32),IF(N74=1,(($C$18-K74)*H74)+SUMIFS($L$20:L74,$G$20:G74,Summary!$F$32),0))</f>
        <v>0</v>
      </c>
    </row>
    <row r="75" spans="7:20" x14ac:dyDescent="0.3">
      <c r="G75" s="500" t="s">
        <v>555</v>
      </c>
      <c r="H75" s="495"/>
      <c r="I75" s="484"/>
      <c r="J75" s="476">
        <f t="shared" si="2"/>
        <v>0</v>
      </c>
      <c r="K75" s="475"/>
      <c r="L75" s="476">
        <f t="shared" si="2"/>
        <v>0</v>
      </c>
      <c r="M75" s="140">
        <f>IF(AND(G75=Summary!$F$32,I75&lt;=$C$18,OR(I76&gt;=$C$18,I76=0),SUM($M$20:M74)&lt;1,Summary!$F$33="Single"),1,0)</f>
        <v>0</v>
      </c>
      <c r="N75" s="140">
        <f>IF(AND(G75=Summary!$F$32,I75&lt;=$C$18,OR(I76&gt;=$C$18,I76=0),SUM($N$20:N74)&lt;1,Summary!$F$33&lt;&gt;"Single"),1,0)</f>
        <v>0</v>
      </c>
      <c r="O75" s="503">
        <f>IF(M75=1,(($C$18-I75)*H75)+SUMIFS($J$20:J75,$G$20:G75,Summary!$F$32),IF(N75=1,(($C$18-K75)*H75)+SUMIFS($L$20:L75,$G$20:G75,Summary!$F$32),0))</f>
        <v>0</v>
      </c>
    </row>
    <row r="76" spans="7:20" x14ac:dyDescent="0.3">
      <c r="G76" s="500" t="s">
        <v>555</v>
      </c>
      <c r="H76" s="495"/>
      <c r="I76" s="484"/>
      <c r="J76" s="476">
        <f t="shared" si="2"/>
        <v>0</v>
      </c>
      <c r="K76" s="475"/>
      <c r="L76" s="476">
        <f t="shared" si="2"/>
        <v>0</v>
      </c>
      <c r="M76" s="140">
        <f>IF(AND(G76=Summary!$F$32,I76&lt;=$C$18,OR(I77&gt;=$C$18,I77=0),SUM($M$20:M75)&lt;1,Summary!$F$33="Single"),1,0)</f>
        <v>0</v>
      </c>
      <c r="N76" s="140">
        <f>IF(AND(G76=Summary!$F$32,I76&lt;=$C$18,OR(I77&gt;=$C$18,I77=0),SUM($N$20:N75)&lt;1,Summary!$F$33&lt;&gt;"Single"),1,0)</f>
        <v>0</v>
      </c>
      <c r="O76" s="503">
        <f>IF(M76=1,(($C$18-I76)*H76)+SUMIFS($J$20:J76,$G$20:G76,Summary!$F$32),IF(N76=1,(($C$18-K76)*H76)+SUMIFS($L$20:L76,$G$20:G76,Summary!$F$32),0))</f>
        <v>0</v>
      </c>
    </row>
    <row r="77" spans="7:20" x14ac:dyDescent="0.3">
      <c r="G77" s="500" t="s">
        <v>555</v>
      </c>
      <c r="H77" s="495"/>
      <c r="I77" s="484"/>
      <c r="J77" s="476">
        <f t="shared" si="2"/>
        <v>0</v>
      </c>
      <c r="K77" s="475"/>
      <c r="L77" s="476">
        <f t="shared" si="2"/>
        <v>0</v>
      </c>
      <c r="M77" s="140">
        <f>IF(AND(G77=Summary!$F$32,I77&lt;=$C$18,OR(I78&gt;=$C$18,I78=0),SUM($M$20:M76)&lt;1,Summary!$F$33="Single"),1,0)</f>
        <v>0</v>
      </c>
      <c r="N77" s="140">
        <f>IF(AND(G77=Summary!$F$32,I77&lt;=$C$18,OR(I78&gt;=$C$18,I78=0),SUM($N$20:N76)&lt;1,Summary!$F$33&lt;&gt;"Single"),1,0)</f>
        <v>0</v>
      </c>
      <c r="O77" s="503">
        <f>IF(M77=1,(($C$18-I77)*H77)+SUMIFS($J$20:J77,$G$20:G77,Summary!$F$32),IF(N77=1,(($C$18-K77)*H77)+SUMIFS($L$20:L77,$G$20:G77,Summary!$F$32),0))</f>
        <v>0</v>
      </c>
    </row>
    <row r="78" spans="7:20" x14ac:dyDescent="0.3">
      <c r="G78" s="500" t="s">
        <v>555</v>
      </c>
      <c r="H78" s="495"/>
      <c r="I78" s="484"/>
      <c r="J78" s="476">
        <f t="shared" si="2"/>
        <v>0</v>
      </c>
      <c r="K78" s="475"/>
      <c r="L78" s="476">
        <f t="shared" si="2"/>
        <v>0</v>
      </c>
      <c r="M78" s="140">
        <f>IF(AND(G78=Summary!$F$32,I78&lt;=$C$18,OR(I79&gt;=$C$18,I79=0),SUM($M$20:M77)&lt;1,Summary!$F$33="Single"),1,0)</f>
        <v>0</v>
      </c>
      <c r="N78" s="140">
        <f>IF(AND(G78=Summary!$F$32,I78&lt;=$C$18,OR(I79&gt;=$C$18,I79=0),SUM($N$20:N77)&lt;1,Summary!$F$33&lt;&gt;"Single"),1,0)</f>
        <v>0</v>
      </c>
      <c r="O78" s="503">
        <f>IF(M78=1,(($C$18-I78)*H78)+SUMIFS($J$20:J78,$G$20:G78,Summary!$F$32),IF(N78=1,(($C$18-K78)*H78)+SUMIFS($L$20:L78,$G$20:G78,Summary!$F$32),0))</f>
        <v>0</v>
      </c>
    </row>
    <row r="79" spans="7:20" x14ac:dyDescent="0.3">
      <c r="G79" s="500" t="s">
        <v>555</v>
      </c>
      <c r="H79" s="495"/>
      <c r="I79" s="484"/>
      <c r="J79" s="476">
        <f t="shared" si="2"/>
        <v>0</v>
      </c>
      <c r="K79" s="475"/>
      <c r="L79" s="476">
        <f t="shared" si="2"/>
        <v>0</v>
      </c>
      <c r="M79" s="140">
        <f>IF(AND(G79=Summary!$F$32,I79&lt;=$C$18,OR(I80&gt;=$C$18,I80=0),SUM($M$20:M78)&lt;1,Summary!$F$33="Single"),1,0)</f>
        <v>0</v>
      </c>
      <c r="N79" s="140">
        <f>IF(AND(G79=Summary!$F$32,I79&lt;=$C$18,OR(I80&gt;=$C$18,I80=0),SUM($N$20:N78)&lt;1,Summary!$F$33&lt;&gt;"Single"),1,0)</f>
        <v>0</v>
      </c>
      <c r="O79" s="503">
        <f>IF(M79=1,(($C$18-I79)*H79)+SUMIFS($J$20:J79,$G$20:G79,Summary!$F$32),IF(N79=1,(($C$18-K79)*H79)+SUMIFS($L$20:L79,$G$20:G79,Summary!$F$32),0))</f>
        <v>0</v>
      </c>
    </row>
    <row r="80" spans="7:20" x14ac:dyDescent="0.3">
      <c r="G80" s="500" t="s">
        <v>556</v>
      </c>
      <c r="H80" s="495">
        <v>0.01</v>
      </c>
      <c r="I80" s="484">
        <v>0</v>
      </c>
      <c r="J80" s="485">
        <v>0</v>
      </c>
      <c r="K80" s="475">
        <v>0</v>
      </c>
      <c r="L80" s="485">
        <v>0</v>
      </c>
      <c r="M80" s="140">
        <f>IF(AND(G80=Summary!$F$32,I80&lt;=$C$18,OR(I81&gt;=$C$18,I81=0),SUM($M$20:M79)&lt;1,Summary!$F$33="Single"),1,0)</f>
        <v>0</v>
      </c>
      <c r="N80" s="140">
        <f>IF(AND(G80=Summary!$F$32,I80&lt;=$C$18,OR(I81&gt;=$C$18,I81=0),SUM($N$20:N79)&lt;1,Summary!$F$33&lt;&gt;"Single"),1,0)</f>
        <v>0</v>
      </c>
      <c r="O80" s="503">
        <f>IF(M80=1,(($C$18-I80)*H80)+SUMIFS($J$20:J80,$G$20:G80,Summary!$F$32),IF(N80=1,(($C$18-K80)*H80)+SUMIFS($L$20:L80,$G$20:G80,Summary!$F$32),0))</f>
        <v>0</v>
      </c>
    </row>
    <row r="81" spans="7:15" x14ac:dyDescent="0.3">
      <c r="G81" s="500" t="s">
        <v>556</v>
      </c>
      <c r="H81" s="495">
        <v>0.02</v>
      </c>
      <c r="I81" s="484">
        <v>10099</v>
      </c>
      <c r="J81" s="476">
        <f>IF(H81&lt;&gt;0,(I81-I80)*$H80+SUM(J80:J80),0)</f>
        <v>100.99000000000001</v>
      </c>
      <c r="K81" s="475">
        <v>20198</v>
      </c>
      <c r="L81" s="476">
        <f>IF(J81&lt;&gt;0,(K81-K80)*$H80+SUM(L80:L80),0)</f>
        <v>201.98000000000002</v>
      </c>
      <c r="M81" s="140">
        <f>IF(AND(G81=Summary!$F$32,I81&lt;=$C$18,OR(I82&gt;=$C$18,I82=0),SUM($M$20:M80)&lt;1,Summary!$F$33="Single"),1,0)</f>
        <v>0</v>
      </c>
      <c r="N81" s="140">
        <f>IF(AND(G81=Summary!$F$32,I81&lt;=$C$18,OR(I82&gt;=$C$18,I82=0),SUM($N$20:N80)&lt;1,Summary!$F$33&lt;&gt;"Single"),1,0)</f>
        <v>0</v>
      </c>
      <c r="O81" s="503">
        <f>IF(M81=1,(($C$18-I81)*H81)+SUMIFS($J$20:J81,$G$20:G81,Summary!$F$32),IF(N81=1,(($C$18-K81)*H81)+SUMIFS($L$20:L81,$G$20:G81,Summary!$F$32),0))</f>
        <v>0</v>
      </c>
    </row>
    <row r="82" spans="7:15" x14ac:dyDescent="0.3">
      <c r="G82" s="500" t="s">
        <v>556</v>
      </c>
      <c r="H82" s="495">
        <v>0.04</v>
      </c>
      <c r="I82" s="484">
        <v>23942</v>
      </c>
      <c r="J82" s="476">
        <f t="shared" ref="J82:L94" si="3">IF(H82&lt;&gt;0,(I82-I81)*$H81+SUM(J81:J81),0)</f>
        <v>377.85</v>
      </c>
      <c r="K82" s="475">
        <v>47884</v>
      </c>
      <c r="L82" s="476">
        <f t="shared" si="3"/>
        <v>755.7</v>
      </c>
      <c r="M82" s="140">
        <f>IF(AND(G82=Summary!$F$32,I82&lt;=$C$18,OR(I83&gt;=$C$18,I83=0),SUM($M$20:M81)&lt;1,Summary!$F$33="Single"),1,0)</f>
        <v>0</v>
      </c>
      <c r="N82" s="140">
        <f>IF(AND(G82=Summary!$F$32,I82&lt;=$C$18,OR(I83&gt;=$C$18,I83=0),SUM($N$20:N81)&lt;1,Summary!$F$33&lt;&gt;"Single"),1,0)</f>
        <v>0</v>
      </c>
      <c r="O82" s="503">
        <f>IF(M82=1,(($C$18-I82)*H82)+SUMIFS($J$20:J82,$G$20:G82,Summary!$F$32),IF(N82=1,(($C$18-K82)*H82)+SUMIFS($L$20:L82,$G$20:G82,Summary!$F$32),0))</f>
        <v>0</v>
      </c>
    </row>
    <row r="83" spans="7:15" x14ac:dyDescent="0.3">
      <c r="G83" s="500" t="s">
        <v>556</v>
      </c>
      <c r="H83" s="495">
        <v>0.06</v>
      </c>
      <c r="I83" s="484">
        <v>37788</v>
      </c>
      <c r="J83" s="476">
        <f t="shared" si="3"/>
        <v>931.69</v>
      </c>
      <c r="K83" s="475">
        <v>75576</v>
      </c>
      <c r="L83" s="476">
        <f t="shared" si="3"/>
        <v>1863.38</v>
      </c>
      <c r="M83" s="140">
        <f>IF(AND(G83=Summary!$F$32,I83&lt;=$C$18,OR(I84&gt;=$C$18,I84=0),SUM($M$20:M82)&lt;1,Summary!$F$33="Single"),1,0)</f>
        <v>0</v>
      </c>
      <c r="N83" s="140">
        <f>IF(AND(G83=Summary!$F$32,I83&lt;=$C$18,OR(I84&gt;=$C$18,I84=0),SUM($N$20:N82)&lt;1,Summary!$F$33&lt;&gt;"Single"),1,0)</f>
        <v>0</v>
      </c>
      <c r="O83" s="503">
        <f>IF(M83=1,(($C$18-I83)*H83)+SUMIFS($J$20:J83,$G$20:G83,Summary!$F$32),IF(N83=1,(($C$18-K83)*H83)+SUMIFS($L$20:L83,$G$20:G83,Summary!$F$32),0))</f>
        <v>0</v>
      </c>
    </row>
    <row r="84" spans="7:15" x14ac:dyDescent="0.3">
      <c r="G84" s="500" t="s">
        <v>556</v>
      </c>
      <c r="H84" s="495">
        <v>0.08</v>
      </c>
      <c r="I84" s="484">
        <v>52455</v>
      </c>
      <c r="J84" s="476">
        <f t="shared" si="3"/>
        <v>1811.71</v>
      </c>
      <c r="K84" s="475">
        <v>104910</v>
      </c>
      <c r="L84" s="476">
        <f t="shared" si="3"/>
        <v>3623.42</v>
      </c>
      <c r="M84" s="140">
        <f>IF(AND(G84=Summary!$F$32,I84&lt;=$C$18,OR(I85&gt;=$C$18,I85=0),SUM($M$20:M83)&lt;1,Summary!$F$33="Single"),1,0)</f>
        <v>0</v>
      </c>
      <c r="N84" s="140">
        <f>IF(AND(G84=Summary!$F$32,I84&lt;=$C$18,OR(I85&gt;=$C$18,I85=0),SUM($N$20:N83)&lt;1,Summary!$F$33&lt;&gt;"Single"),1,0)</f>
        <v>0</v>
      </c>
      <c r="O84" s="503">
        <f>IF(M84=1,(($C$18-I84)*H84)+SUMIFS($J$20:J84,$G$20:G84,Summary!$F$32),IF(N84=1,(($C$18-K84)*H84)+SUMIFS($L$20:L84,$G$20:G84,Summary!$F$32),0))</f>
        <v>0</v>
      </c>
    </row>
    <row r="85" spans="7:15" x14ac:dyDescent="0.3">
      <c r="G85" s="500" t="s">
        <v>556</v>
      </c>
      <c r="H85" s="495">
        <v>9.2999999999999999E-2</v>
      </c>
      <c r="I85" s="484">
        <v>66295</v>
      </c>
      <c r="J85" s="476">
        <f t="shared" si="3"/>
        <v>2918.91</v>
      </c>
      <c r="K85" s="475">
        <v>132590</v>
      </c>
      <c r="L85" s="476">
        <f t="shared" si="3"/>
        <v>5837.82</v>
      </c>
      <c r="M85" s="140">
        <f>IF(AND(G85=Summary!$F$32,I85&lt;=$C$18,OR(I86&gt;=$C$18,I86=0),SUM($M$20:M84)&lt;1,Summary!$F$33="Single"),1,0)</f>
        <v>1</v>
      </c>
      <c r="N85" s="140">
        <f>IF(AND(G85=Summary!$F$32,I85&lt;=$C$18,OR(I86&gt;=$C$18,I86=0),SUM($N$20:N84)&lt;1,Summary!$F$33&lt;&gt;"Single"),1,0)</f>
        <v>0</v>
      </c>
      <c r="O85" s="503">
        <f>IF(M85=1,(($C$18-I85)*H85)+SUMIFS($J$20:J85,$G$20:G85,Summary!$F$32),IF(N85=1,(($C$18-K85)*H85)+SUMIFS($L$20:L85,$G$20:G85,Summary!$F$32),0))</f>
        <v>8512.9290000000001</v>
      </c>
    </row>
    <row r="86" spans="7:15" x14ac:dyDescent="0.3">
      <c r="G86" s="500" t="s">
        <v>556</v>
      </c>
      <c r="H86" s="495">
        <v>0.10299999999999999</v>
      </c>
      <c r="I86" s="484">
        <v>338639</v>
      </c>
      <c r="J86" s="476">
        <f t="shared" si="3"/>
        <v>28246.901999999998</v>
      </c>
      <c r="K86" s="475">
        <v>677278</v>
      </c>
      <c r="L86" s="476">
        <f t="shared" si="3"/>
        <v>56493.803999999996</v>
      </c>
      <c r="M86" s="140">
        <f>IF(AND(G86=Summary!$F$32,I86&lt;=$C$18,OR(I87&gt;=$C$18,I87=0),SUM($M$20:M85)&lt;1,Summary!$F$33="Single"),1,0)</f>
        <v>0</v>
      </c>
      <c r="N86" s="140">
        <f>IF(AND(G86=Summary!$F$32,I86&lt;=$C$18,OR(I87&gt;=$C$18,I87=0),SUM($N$20:N85)&lt;1,Summary!$F$33&lt;&gt;"Single"),1,0)</f>
        <v>0</v>
      </c>
      <c r="O86" s="503">
        <f>IF(M86=1,(($C$18-I86)*H86)+SUMIFS($J$20:J86,$G$20:G86,Summary!$F$32),IF(N86=1,(($C$18-K86)*H86)+SUMIFS($L$20:L86,$G$20:G86,Summary!$F$32),0))</f>
        <v>0</v>
      </c>
    </row>
    <row r="87" spans="7:15" x14ac:dyDescent="0.3">
      <c r="G87" s="500" t="s">
        <v>556</v>
      </c>
      <c r="H87" s="495">
        <v>0.113</v>
      </c>
      <c r="I87" s="484">
        <v>406364</v>
      </c>
      <c r="J87" s="476">
        <f t="shared" si="3"/>
        <v>35222.576999999997</v>
      </c>
      <c r="K87" s="475">
        <v>812728</v>
      </c>
      <c r="L87" s="476">
        <f t="shared" si="3"/>
        <v>70445.153999999995</v>
      </c>
      <c r="M87" s="140">
        <f>IF(AND(G87=Summary!$F$32,I87&lt;=$C$18,OR(I88&gt;=$C$18,I88=0),SUM($M$20:M86)&lt;1,Summary!$F$33="Single"),1,0)</f>
        <v>0</v>
      </c>
      <c r="N87" s="140">
        <f>IF(AND(G87=Summary!$F$32,I87&lt;=$C$18,OR(I88&gt;=$C$18,I88=0),SUM($N$20:N86)&lt;1,Summary!$F$33&lt;&gt;"Single"),1,0)</f>
        <v>0</v>
      </c>
      <c r="O87" s="503">
        <f>IF(M87=1,(($C$18-I87)*H87)+SUMIFS($J$20:J87,$G$20:G87,Summary!$F$32),IF(N87=1,(($C$18-K87)*H87)+SUMIFS($L$20:L87,$G$20:G87,Summary!$F$32),0))</f>
        <v>0</v>
      </c>
    </row>
    <row r="88" spans="7:15" x14ac:dyDescent="0.3">
      <c r="G88" s="500" t="s">
        <v>556</v>
      </c>
      <c r="H88" s="495">
        <v>0.123</v>
      </c>
      <c r="I88" s="484">
        <v>677275</v>
      </c>
      <c r="J88" s="476">
        <f t="shared" si="3"/>
        <v>65835.51999999999</v>
      </c>
      <c r="K88" s="475">
        <v>1000000</v>
      </c>
      <c r="L88" s="476">
        <f t="shared" si="3"/>
        <v>91606.89</v>
      </c>
      <c r="M88" s="140">
        <f>IF(AND(G88=Summary!$F$32,I88&lt;=$C$18,OR(I89&gt;=$C$18,I89=0),SUM($M$20:M87)&lt;1,Summary!$F$33="Single"),1,0)</f>
        <v>0</v>
      </c>
      <c r="N88" s="140">
        <f>IF(AND(G88=Summary!$F$32,I88&lt;=$C$18,OR(I89&gt;=$C$18,I89=0),SUM($N$20:N87)&lt;1,Summary!$F$33&lt;&gt;"Single"),1,0)</f>
        <v>0</v>
      </c>
      <c r="O88" s="503">
        <f>IF(M88=1,(($C$18-I88)*H88)+SUMIFS($J$20:J88,$G$20:G88,Summary!$F$32),IF(N88=1,(($C$18-K88)*H88)+SUMIFS($L$20:L88,$G$20:G88,Summary!$F$32),0))</f>
        <v>0</v>
      </c>
    </row>
    <row r="89" spans="7:15" x14ac:dyDescent="0.3">
      <c r="G89" s="500" t="s">
        <v>556</v>
      </c>
      <c r="H89" s="495">
        <v>0.13300000000000001</v>
      </c>
      <c r="I89" s="484">
        <v>1000000</v>
      </c>
      <c r="J89" s="476">
        <f t="shared" si="3"/>
        <v>105530.69499999999</v>
      </c>
      <c r="K89" s="475">
        <v>1354550</v>
      </c>
      <c r="L89" s="476">
        <f t="shared" si="3"/>
        <v>135216.54</v>
      </c>
      <c r="M89" s="140">
        <f>IF(AND(G89=Summary!$F$32,I89&lt;=$C$18,OR(I90&gt;=$C$18,I90=0),SUM($M$20:M88)&lt;1,Summary!$F$33="Single"),1,0)</f>
        <v>0</v>
      </c>
      <c r="N89" s="140">
        <f>IF(AND(G89=Summary!$F$32,I89&lt;=$C$18,OR(I90&gt;=$C$18,I90=0),SUM($N$20:N88)&lt;1,Summary!$F$33&lt;&gt;"Single"),1,0)</f>
        <v>0</v>
      </c>
      <c r="O89" s="503">
        <f>IF(M89=1,(($C$18-I89)*H89)+SUMIFS($J$20:J89,$G$20:G89,Summary!$F$32),IF(N89=1,(($C$18-K89)*H89)+SUMIFS($L$20:L89,$G$20:G89,Summary!$F$32),0))</f>
        <v>0</v>
      </c>
    </row>
    <row r="90" spans="7:15" x14ac:dyDescent="0.3">
      <c r="G90" s="500" t="s">
        <v>556</v>
      </c>
      <c r="H90" s="495"/>
      <c r="I90" s="484"/>
      <c r="J90" s="476">
        <f t="shared" si="3"/>
        <v>0</v>
      </c>
      <c r="K90" s="475"/>
      <c r="L90" s="476">
        <f t="shared" si="3"/>
        <v>0</v>
      </c>
      <c r="M90" s="140">
        <f>IF(AND(G90=Summary!$F$32,I90&lt;=$C$18,OR(I91&gt;=$C$18,I91=0),SUM($M$20:M89)&lt;1,Summary!$F$33="Single"),1,0)</f>
        <v>0</v>
      </c>
      <c r="N90" s="140">
        <f>IF(AND(G90=Summary!$F$32,I90&lt;=$C$18,OR(I91&gt;=$C$18,I91=0),SUM($N$20:N89)&lt;1,Summary!$F$33&lt;&gt;"Single"),1,0)</f>
        <v>0</v>
      </c>
      <c r="O90" s="503">
        <f>IF(M90=1,(($C$18-I90)*H90)+SUMIFS($J$20:J90,$G$20:G90,Summary!$F$32),IF(N90=1,(($C$18-K90)*H90)+SUMIFS($L$20:L90,$G$20:G90,Summary!$F$32),0))</f>
        <v>0</v>
      </c>
    </row>
    <row r="91" spans="7:15" x14ac:dyDescent="0.3">
      <c r="G91" s="500" t="s">
        <v>556</v>
      </c>
      <c r="H91" s="495"/>
      <c r="I91" s="484"/>
      <c r="J91" s="476">
        <f t="shared" si="3"/>
        <v>0</v>
      </c>
      <c r="K91" s="475"/>
      <c r="L91" s="476">
        <f t="shared" si="3"/>
        <v>0</v>
      </c>
      <c r="M91" s="140">
        <f>IF(AND(G91=Summary!$F$32,I91&lt;=$C$18,OR(I92&gt;=$C$18,I92=0),SUM($M$20:M90)&lt;1,Summary!$F$33="Single"),1,0)</f>
        <v>0</v>
      </c>
      <c r="N91" s="140">
        <f>IF(AND(G91=Summary!$F$32,I91&lt;=$C$18,OR(I92&gt;=$C$18,I92=0),SUM($N$20:N90)&lt;1,Summary!$F$33&lt;&gt;"Single"),1,0)</f>
        <v>0</v>
      </c>
      <c r="O91" s="503">
        <f>IF(M91=1,(($C$18-I91)*H91)+SUMIFS($J$20:J91,$G$20:G91,Summary!$F$32),IF(N91=1,(($C$18-K91)*H91)+SUMIFS($L$20:L91,$G$20:G91,Summary!$F$32),0))</f>
        <v>0</v>
      </c>
    </row>
    <row r="92" spans="7:15" x14ac:dyDescent="0.3">
      <c r="G92" s="500" t="s">
        <v>556</v>
      </c>
      <c r="H92" s="495"/>
      <c r="I92" s="484"/>
      <c r="J92" s="476">
        <f t="shared" si="3"/>
        <v>0</v>
      </c>
      <c r="K92" s="475"/>
      <c r="L92" s="476">
        <f t="shared" si="3"/>
        <v>0</v>
      </c>
      <c r="M92" s="140">
        <f>IF(AND(G92=Summary!$F$32,I92&lt;=$C$18,OR(I93&gt;=$C$18,I93=0),SUM($M$20:M91)&lt;1,Summary!$F$33="Single"),1,0)</f>
        <v>0</v>
      </c>
      <c r="N92" s="140">
        <f>IF(AND(G92=Summary!$F$32,I92&lt;=$C$18,OR(I93&gt;=$C$18,I93=0),SUM($N$20:N91)&lt;1,Summary!$F$33&lt;&gt;"Single"),1,0)</f>
        <v>0</v>
      </c>
      <c r="O92" s="503">
        <f>IF(M92=1,(($C$18-I92)*H92)+SUMIFS($J$20:J92,$G$20:G92,Summary!$F$32),IF(N92=1,(($C$18-K92)*H92)+SUMIFS($L$20:L92,$G$20:G92,Summary!$F$32),0))</f>
        <v>0</v>
      </c>
    </row>
    <row r="93" spans="7:15" x14ac:dyDescent="0.3">
      <c r="G93" s="500" t="s">
        <v>556</v>
      </c>
      <c r="H93" s="495"/>
      <c r="I93" s="484"/>
      <c r="J93" s="476">
        <f t="shared" si="3"/>
        <v>0</v>
      </c>
      <c r="K93" s="475"/>
      <c r="L93" s="476">
        <f t="shared" si="3"/>
        <v>0</v>
      </c>
      <c r="M93" s="140">
        <f>IF(AND(G93=Summary!$F$32,I93&lt;=$C$18,OR(I94&gt;=$C$18,I94=0),SUM($M$20:M92)&lt;1,Summary!$F$33="Single"),1,0)</f>
        <v>0</v>
      </c>
      <c r="N93" s="140">
        <f>IF(AND(G93=Summary!$F$32,I93&lt;=$C$18,OR(I94&gt;=$C$18,I94=0),SUM($N$20:N92)&lt;1,Summary!$F$33&lt;&gt;"Single"),1,0)</f>
        <v>0</v>
      </c>
      <c r="O93" s="503">
        <f>IF(M93=1,(($C$18-I93)*H93)+SUMIFS($J$20:J93,$G$20:G93,Summary!$F$32),IF(N93=1,(($C$18-K93)*H93)+SUMIFS($L$20:L93,$G$20:G93,Summary!$F$32),0))</f>
        <v>0</v>
      </c>
    </row>
    <row r="94" spans="7:15" x14ac:dyDescent="0.3">
      <c r="G94" s="500" t="s">
        <v>556</v>
      </c>
      <c r="H94" s="495"/>
      <c r="I94" s="484"/>
      <c r="J94" s="476">
        <f t="shared" si="3"/>
        <v>0</v>
      </c>
      <c r="K94" s="475"/>
      <c r="L94" s="476">
        <f t="shared" si="3"/>
        <v>0</v>
      </c>
      <c r="M94" s="140">
        <f>IF(AND(G94=Summary!$F$32,I94&lt;=$C$18,OR(I95&gt;=$C$18,I95=0),SUM($M$20:M93)&lt;1,Summary!$F$33="Single"),1,0)</f>
        <v>0</v>
      </c>
      <c r="N94" s="140">
        <f>IF(AND(G94=Summary!$F$32,I94&lt;=$C$18,OR(I95&gt;=$C$18,I95=0),SUM($N$20:N93)&lt;1,Summary!$F$33&lt;&gt;"Single"),1,0)</f>
        <v>0</v>
      </c>
      <c r="O94" s="503">
        <f>IF(M94=1,(($C$18-I94)*H94)+SUMIFS($J$20:J94,$G$20:G94,Summary!$F$32),IF(N94=1,(($C$18-K94)*H94)+SUMIFS($L$20:L94,$G$20:G94,Summary!$F$32),0))</f>
        <v>0</v>
      </c>
    </row>
    <row r="95" spans="7:15" x14ac:dyDescent="0.3">
      <c r="G95" s="500" t="s">
        <v>557</v>
      </c>
      <c r="H95" s="495">
        <v>4.3999999999999997E-2</v>
      </c>
      <c r="I95" s="484">
        <v>0</v>
      </c>
      <c r="J95" s="485">
        <v>0</v>
      </c>
      <c r="K95" s="475">
        <v>0</v>
      </c>
      <c r="L95" s="485">
        <v>0</v>
      </c>
      <c r="M95" s="140">
        <f>IF(AND(G95=Summary!$F$32,I95&lt;=$C$18,OR(I96&gt;=$C$18,I96=0),SUM($M$20:M94)&lt;1,Summary!$F$33="Single"),1,0)</f>
        <v>0</v>
      </c>
      <c r="N95" s="140">
        <f>IF(AND(G95=Summary!$F$32,I95&lt;=$C$18,OR(I96&gt;=$C$18,I96=0),SUM($N$20:N94)&lt;1,Summary!$F$33&lt;&gt;"Single"),1,0)</f>
        <v>0</v>
      </c>
      <c r="O95" s="503">
        <f>IF(M95=1,(($C$18-I95)*H95)+SUMIFS($J$20:J95,$G$20:G95,Summary!$F$32),IF(N95=1,(($C$18-K95)*H95)+SUMIFS($L$20:L95,$G$20:G95,Summary!$F$32),0))</f>
        <v>0</v>
      </c>
    </row>
    <row r="96" spans="7:15" x14ac:dyDescent="0.3">
      <c r="G96" s="500" t="s">
        <v>557</v>
      </c>
      <c r="H96" s="495"/>
      <c r="I96" s="484"/>
      <c r="J96" s="476">
        <f>IF(H96&lt;&gt;0,(I96-I95)*$H95+SUM(J95:J95),0)</f>
        <v>0</v>
      </c>
      <c r="K96" s="475"/>
      <c r="L96" s="476">
        <f>IF(J96&lt;&gt;0,(K96-K95)*$H95+SUM(L95:L95),0)</f>
        <v>0</v>
      </c>
      <c r="M96" s="140">
        <f>IF(AND(G96=Summary!$F$32,I96&lt;=$C$18,OR(I97&gt;=$C$18,I97=0),SUM($M$20:M95)&lt;1,Summary!$F$33="Single"),1,0)</f>
        <v>0</v>
      </c>
      <c r="N96" s="140">
        <f>IF(AND(G96=Summary!$F$32,I96&lt;=$C$18,OR(I97&gt;=$C$18,I97=0),SUM($N$20:N95)&lt;1,Summary!$F$33&lt;&gt;"Single"),1,0)</f>
        <v>0</v>
      </c>
      <c r="O96" s="503">
        <f>IF(M96=1,(($C$18-I96)*H96)+SUMIFS($J$20:J96,$G$20:G96,Summary!$F$32),IF(N96=1,(($C$18-K96)*H96)+SUMIFS($L$20:L96,$G$20:G96,Summary!$F$32),0))</f>
        <v>0</v>
      </c>
    </row>
    <row r="97" spans="7:15" x14ac:dyDescent="0.3">
      <c r="G97" s="500" t="s">
        <v>557</v>
      </c>
      <c r="H97" s="495"/>
      <c r="I97" s="484"/>
      <c r="J97" s="476">
        <f t="shared" ref="J97:L109" si="4">IF(H97&lt;&gt;0,(I97-I96)*$H96+SUM(J96:J96),0)</f>
        <v>0</v>
      </c>
      <c r="K97" s="475"/>
      <c r="L97" s="476">
        <f t="shared" si="4"/>
        <v>0</v>
      </c>
      <c r="M97" s="140">
        <f>IF(AND(G97=Summary!$F$32,I97&lt;=$C$18,OR(I98&gt;=$C$18,I98=0),SUM($M$20:M96)&lt;1,Summary!$F$33="Single"),1,0)</f>
        <v>0</v>
      </c>
      <c r="N97" s="140">
        <f>IF(AND(G97=Summary!$F$32,I97&lt;=$C$18,OR(I98&gt;=$C$18,I98=0),SUM($N$20:N96)&lt;1,Summary!$F$33&lt;&gt;"Single"),1,0)</f>
        <v>0</v>
      </c>
      <c r="O97" s="503">
        <f>IF(M97=1,(($C$18-I97)*H97)+SUMIFS($J$20:J97,$G$20:G97,Summary!$F$32),IF(N97=1,(($C$18-K97)*H97)+SUMIFS($L$20:L97,$G$20:G97,Summary!$F$32),0))</f>
        <v>0</v>
      </c>
    </row>
    <row r="98" spans="7:15" x14ac:dyDescent="0.3">
      <c r="G98" s="500" t="s">
        <v>557</v>
      </c>
      <c r="H98" s="495"/>
      <c r="I98" s="484"/>
      <c r="J98" s="476">
        <f t="shared" si="4"/>
        <v>0</v>
      </c>
      <c r="K98" s="475"/>
      <c r="L98" s="476">
        <f t="shared" si="4"/>
        <v>0</v>
      </c>
      <c r="M98" s="140">
        <f>IF(AND(G98=Summary!$F$32,I98&lt;=$C$18,OR(I99&gt;=$C$18,I99=0),SUM($M$20:M97)&lt;1,Summary!$F$33="Single"),1,0)</f>
        <v>0</v>
      </c>
      <c r="N98" s="140">
        <f>IF(AND(G98=Summary!$F$32,I98&lt;=$C$18,OR(I99&gt;=$C$18,I99=0),SUM($N$20:N97)&lt;1,Summary!$F$33&lt;&gt;"Single"),1,0)</f>
        <v>0</v>
      </c>
      <c r="O98" s="503">
        <f>IF(M98=1,(($C$18-I98)*H98)+SUMIFS($J$20:J98,$G$20:G98,Summary!$F$32),IF(N98=1,(($C$18-K98)*H98)+SUMIFS($L$20:L98,$G$20:G98,Summary!$F$32),0))</f>
        <v>0</v>
      </c>
    </row>
    <row r="99" spans="7:15" x14ac:dyDescent="0.3">
      <c r="G99" s="500" t="s">
        <v>557</v>
      </c>
      <c r="H99" s="495"/>
      <c r="I99" s="484"/>
      <c r="J99" s="476">
        <f t="shared" si="4"/>
        <v>0</v>
      </c>
      <c r="K99" s="475"/>
      <c r="L99" s="476">
        <f t="shared" si="4"/>
        <v>0</v>
      </c>
      <c r="M99" s="140">
        <f>IF(AND(G99=Summary!$F$32,I99&lt;=$C$18,OR(I100&gt;=$C$18,I100=0),SUM($M$20:M98)&lt;1,Summary!$F$33="Single"),1,0)</f>
        <v>0</v>
      </c>
      <c r="N99" s="140">
        <f>IF(AND(G99=Summary!$F$32,I99&lt;=$C$18,OR(I100&gt;=$C$18,I100=0),SUM($N$20:N98)&lt;1,Summary!$F$33&lt;&gt;"Single"),1,0)</f>
        <v>0</v>
      </c>
      <c r="O99" s="503">
        <f>IF(M99=1,(($C$18-I99)*H99)+SUMIFS($J$20:J99,$G$20:G99,Summary!$F$32),IF(N99=1,(($C$18-K99)*H99)+SUMIFS($L$20:L99,$G$20:G99,Summary!$F$32),0))</f>
        <v>0</v>
      </c>
    </row>
    <row r="100" spans="7:15" x14ac:dyDescent="0.3">
      <c r="G100" s="500" t="s">
        <v>557</v>
      </c>
      <c r="H100" s="495"/>
      <c r="I100" s="484"/>
      <c r="J100" s="476">
        <f t="shared" si="4"/>
        <v>0</v>
      </c>
      <c r="K100" s="475"/>
      <c r="L100" s="476">
        <f t="shared" si="4"/>
        <v>0</v>
      </c>
      <c r="M100" s="140">
        <f>IF(AND(G100=Summary!$F$32,I100&lt;=$C$18,OR(I101&gt;=$C$18,I101=0),SUM($M$20:M99)&lt;1,Summary!$F$33="Single"),1,0)</f>
        <v>0</v>
      </c>
      <c r="N100" s="140">
        <f>IF(AND(G100=Summary!$F$32,I100&lt;=$C$18,OR(I101&gt;=$C$18,I101=0),SUM($N$20:N99)&lt;1,Summary!$F$33&lt;&gt;"Single"),1,0)</f>
        <v>0</v>
      </c>
      <c r="O100" s="503">
        <f>IF(M100=1,(($C$18-I100)*H100)+SUMIFS($J$20:J100,$G$20:G100,Summary!$F$32),IF(N100=1,(($C$18-K100)*H100)+SUMIFS($L$20:L100,$G$20:G100,Summary!$F$32),0))</f>
        <v>0</v>
      </c>
    </row>
    <row r="101" spans="7:15" x14ac:dyDescent="0.3">
      <c r="G101" s="500" t="s">
        <v>557</v>
      </c>
      <c r="H101" s="495"/>
      <c r="I101" s="484"/>
      <c r="J101" s="476">
        <f t="shared" si="4"/>
        <v>0</v>
      </c>
      <c r="K101" s="475"/>
      <c r="L101" s="476">
        <f t="shared" si="4"/>
        <v>0</v>
      </c>
      <c r="M101" s="140">
        <f>IF(AND(G101=Summary!$F$32,I101&lt;=$C$18,OR(I102&gt;=$C$18,I102=0),SUM($M$20:M100)&lt;1,Summary!$F$33="Single"),1,0)</f>
        <v>0</v>
      </c>
      <c r="N101" s="140">
        <f>IF(AND(G101=Summary!$F$32,I101&lt;=$C$18,OR(I102&gt;=$C$18,I102=0),SUM($N$20:N100)&lt;1,Summary!$F$33&lt;&gt;"Single"),1,0)</f>
        <v>0</v>
      </c>
      <c r="O101" s="503">
        <f>IF(M101=1,(($C$18-I101)*H101)+SUMIFS($J$20:J101,$G$20:G101,Summary!$F$32),IF(N101=1,(($C$18-K101)*H101)+SUMIFS($L$20:L101,$G$20:G101,Summary!$F$32),0))</f>
        <v>0</v>
      </c>
    </row>
    <row r="102" spans="7:15" x14ac:dyDescent="0.3">
      <c r="G102" s="500" t="s">
        <v>557</v>
      </c>
      <c r="H102" s="495"/>
      <c r="I102" s="484"/>
      <c r="J102" s="476">
        <f t="shared" si="4"/>
        <v>0</v>
      </c>
      <c r="K102" s="475"/>
      <c r="L102" s="476">
        <f t="shared" si="4"/>
        <v>0</v>
      </c>
      <c r="M102" s="140">
        <f>IF(AND(G102=Summary!$F$32,I102&lt;=$C$18,OR(I103&gt;=$C$18,I103=0),SUM($M$20:M101)&lt;1,Summary!$F$33="Single"),1,0)</f>
        <v>0</v>
      </c>
      <c r="N102" s="140">
        <f>IF(AND(G102=Summary!$F$32,I102&lt;=$C$18,OR(I103&gt;=$C$18,I103=0),SUM($N$20:N101)&lt;1,Summary!$F$33&lt;&gt;"Single"),1,0)</f>
        <v>0</v>
      </c>
      <c r="O102" s="503">
        <f>IF(M102=1,(($C$18-I102)*H102)+SUMIFS($J$20:J102,$G$20:G102,Summary!$F$32),IF(N102=1,(($C$18-K102)*H102)+SUMIFS($L$20:L102,$G$20:G102,Summary!$F$32),0))</f>
        <v>0</v>
      </c>
    </row>
    <row r="103" spans="7:15" x14ac:dyDescent="0.3">
      <c r="G103" s="500" t="s">
        <v>557</v>
      </c>
      <c r="H103" s="495"/>
      <c r="I103" s="484"/>
      <c r="J103" s="476">
        <f t="shared" si="4"/>
        <v>0</v>
      </c>
      <c r="K103" s="475"/>
      <c r="L103" s="476">
        <f t="shared" si="4"/>
        <v>0</v>
      </c>
      <c r="M103" s="140">
        <f>IF(AND(G103=Summary!$F$32,I103&lt;=$C$18,OR(I104&gt;=$C$18,I104=0),SUM($M$20:M102)&lt;1,Summary!$F$33="Single"),1,0)</f>
        <v>0</v>
      </c>
      <c r="N103" s="140">
        <f>IF(AND(G103=Summary!$F$32,I103&lt;=$C$18,OR(I104&gt;=$C$18,I104=0),SUM($N$20:N102)&lt;1,Summary!$F$33&lt;&gt;"Single"),1,0)</f>
        <v>0</v>
      </c>
      <c r="O103" s="503">
        <f>IF(M103=1,(($C$18-I103)*H103)+SUMIFS($J$20:J103,$G$20:G103,Summary!$F$32),IF(N103=1,(($C$18-K103)*H103)+SUMIFS($L$20:L103,$G$20:G103,Summary!$F$32),0))</f>
        <v>0</v>
      </c>
    </row>
    <row r="104" spans="7:15" x14ac:dyDescent="0.3">
      <c r="G104" s="500" t="s">
        <v>557</v>
      </c>
      <c r="H104" s="495"/>
      <c r="I104" s="484"/>
      <c r="J104" s="476">
        <f t="shared" si="4"/>
        <v>0</v>
      </c>
      <c r="K104" s="475"/>
      <c r="L104" s="476">
        <f t="shared" si="4"/>
        <v>0</v>
      </c>
      <c r="M104" s="140">
        <f>IF(AND(G104=Summary!$F$32,I104&lt;=$C$18,OR(I105&gt;=$C$18,I105=0),SUM($M$20:M103)&lt;1,Summary!$F$33="Single"),1,0)</f>
        <v>0</v>
      </c>
      <c r="N104" s="140">
        <f>IF(AND(G104=Summary!$F$32,I104&lt;=$C$18,OR(I105&gt;=$C$18,I105=0),SUM($N$20:N103)&lt;1,Summary!$F$33&lt;&gt;"Single"),1,0)</f>
        <v>0</v>
      </c>
      <c r="O104" s="503">
        <f>IF(M104=1,(($C$18-I104)*H104)+SUMIFS($J$20:J104,$G$20:G104,Summary!$F$32),IF(N104=1,(($C$18-K104)*H104)+SUMIFS($L$20:L104,$G$20:G104,Summary!$F$32),0))</f>
        <v>0</v>
      </c>
    </row>
    <row r="105" spans="7:15" x14ac:dyDescent="0.3">
      <c r="G105" s="500" t="s">
        <v>557</v>
      </c>
      <c r="H105" s="495"/>
      <c r="I105" s="484"/>
      <c r="J105" s="476">
        <f t="shared" si="4"/>
        <v>0</v>
      </c>
      <c r="K105" s="475"/>
      <c r="L105" s="476">
        <f t="shared" si="4"/>
        <v>0</v>
      </c>
      <c r="M105" s="140">
        <f>IF(AND(G105=Summary!$F$32,I105&lt;=$C$18,OR(I106&gt;=$C$18,I106=0),SUM($M$20:M104)&lt;1,Summary!$F$33="Single"),1,0)</f>
        <v>0</v>
      </c>
      <c r="N105" s="140">
        <f>IF(AND(G105=Summary!$F$32,I105&lt;=$C$18,OR(I106&gt;=$C$18,I106=0),SUM($N$20:N104)&lt;1,Summary!$F$33&lt;&gt;"Single"),1,0)</f>
        <v>0</v>
      </c>
      <c r="O105" s="503">
        <f>IF(M105=1,(($C$18-I105)*H105)+SUMIFS($J$20:J105,$G$20:G105,Summary!$F$32),IF(N105=1,(($C$18-K105)*H105)+SUMIFS($L$20:L105,$G$20:G105,Summary!$F$32),0))</f>
        <v>0</v>
      </c>
    </row>
    <row r="106" spans="7:15" x14ac:dyDescent="0.3">
      <c r="G106" s="500" t="s">
        <v>557</v>
      </c>
      <c r="H106" s="495"/>
      <c r="I106" s="484"/>
      <c r="J106" s="476">
        <f t="shared" si="4"/>
        <v>0</v>
      </c>
      <c r="K106" s="475"/>
      <c r="L106" s="476">
        <f t="shared" si="4"/>
        <v>0</v>
      </c>
      <c r="M106" s="140">
        <f>IF(AND(G106=Summary!$F$32,I106&lt;=$C$18,OR(I107&gt;=$C$18,I107=0),SUM($M$20:M105)&lt;1,Summary!$F$33="Single"),1,0)</f>
        <v>0</v>
      </c>
      <c r="N106" s="140">
        <f>IF(AND(G106=Summary!$F$32,I106&lt;=$C$18,OR(I107&gt;=$C$18,I107=0),SUM($N$20:N105)&lt;1,Summary!$F$33&lt;&gt;"Single"),1,0)</f>
        <v>0</v>
      </c>
      <c r="O106" s="503">
        <f>IF(M106=1,(($C$18-I106)*H106)+SUMIFS($J$20:J106,$G$20:G106,Summary!$F$32),IF(N106=1,(($C$18-K106)*H106)+SUMIFS($L$20:L106,$G$20:G106,Summary!$F$32),0))</f>
        <v>0</v>
      </c>
    </row>
    <row r="107" spans="7:15" x14ac:dyDescent="0.3">
      <c r="G107" s="500" t="s">
        <v>557</v>
      </c>
      <c r="H107" s="495"/>
      <c r="I107" s="484"/>
      <c r="J107" s="476">
        <f t="shared" si="4"/>
        <v>0</v>
      </c>
      <c r="K107" s="475"/>
      <c r="L107" s="476">
        <f t="shared" si="4"/>
        <v>0</v>
      </c>
      <c r="M107" s="140">
        <f>IF(AND(G107=Summary!$F$32,I107&lt;=$C$18,OR(I108&gt;=$C$18,I108=0),SUM($M$20:M106)&lt;1,Summary!$F$33="Single"),1,0)</f>
        <v>0</v>
      </c>
      <c r="N107" s="140">
        <f>IF(AND(G107=Summary!$F$32,I107&lt;=$C$18,OR(I108&gt;=$C$18,I108=0),SUM($N$20:N106)&lt;1,Summary!$F$33&lt;&gt;"Single"),1,0)</f>
        <v>0</v>
      </c>
      <c r="O107" s="503">
        <f>IF(M107=1,(($C$18-I107)*H107)+SUMIFS($J$20:J107,$G$20:G107,Summary!$F$32),IF(N107=1,(($C$18-K107)*H107)+SUMIFS($L$20:L107,$G$20:G107,Summary!$F$32),0))</f>
        <v>0</v>
      </c>
    </row>
    <row r="108" spans="7:15" x14ac:dyDescent="0.3">
      <c r="G108" s="500" t="s">
        <v>557</v>
      </c>
      <c r="H108" s="495"/>
      <c r="I108" s="484"/>
      <c r="J108" s="476">
        <f t="shared" si="4"/>
        <v>0</v>
      </c>
      <c r="K108" s="475"/>
      <c r="L108" s="476">
        <f t="shared" si="4"/>
        <v>0</v>
      </c>
      <c r="M108" s="140">
        <f>IF(AND(G108=Summary!$F$32,I108&lt;=$C$18,OR(I109&gt;=$C$18,I109=0),SUM($M$20:M107)&lt;1,Summary!$F$33="Single"),1,0)</f>
        <v>0</v>
      </c>
      <c r="N108" s="140">
        <f>IF(AND(G108=Summary!$F$32,I108&lt;=$C$18,OR(I109&gt;=$C$18,I109=0),SUM($N$20:N107)&lt;1,Summary!$F$33&lt;&gt;"Single"),1,0)</f>
        <v>0</v>
      </c>
      <c r="O108" s="503">
        <f>IF(M108=1,(($C$18-I108)*H108)+SUMIFS($J$20:J108,$G$20:G108,Summary!$F$32),IF(N108=1,(($C$18-K108)*H108)+SUMIFS($L$20:L108,$G$20:G108,Summary!$F$32),0))</f>
        <v>0</v>
      </c>
    </row>
    <row r="109" spans="7:15" x14ac:dyDescent="0.3">
      <c r="G109" s="500" t="s">
        <v>557</v>
      </c>
      <c r="H109" s="495"/>
      <c r="I109" s="484"/>
      <c r="J109" s="476">
        <f t="shared" si="4"/>
        <v>0</v>
      </c>
      <c r="K109" s="475"/>
      <c r="L109" s="476">
        <f t="shared" si="4"/>
        <v>0</v>
      </c>
      <c r="M109" s="140">
        <f>IF(AND(G109=Summary!$F$32,I109&lt;=$C$18,OR(I110&gt;=$C$18,I110=0),SUM($M$20:M108)&lt;1,Summary!$F$33="Single"),1,0)</f>
        <v>0</v>
      </c>
      <c r="N109" s="140">
        <f>IF(AND(G109=Summary!$F$32,I109&lt;=$C$18,OR(I110&gt;=$C$18,I110=0),SUM($N$20:N108)&lt;1,Summary!$F$33&lt;&gt;"Single"),1,0)</f>
        <v>0</v>
      </c>
      <c r="O109" s="503">
        <f>IF(M109=1,(($C$18-I109)*H109)+SUMIFS($J$20:J109,$G$20:G109,Summary!$F$32),IF(N109=1,(($C$18-K109)*H109)+SUMIFS($L$20:L109,$G$20:G109,Summary!$F$32),0))</f>
        <v>0</v>
      </c>
    </row>
    <row r="110" spans="7:15" x14ac:dyDescent="0.3">
      <c r="G110" s="500" t="s">
        <v>558</v>
      </c>
      <c r="H110" s="495">
        <v>0.03</v>
      </c>
      <c r="I110" s="484">
        <v>0</v>
      </c>
      <c r="J110" s="485">
        <v>0</v>
      </c>
      <c r="K110" s="475">
        <v>0</v>
      </c>
      <c r="L110" s="485">
        <v>0</v>
      </c>
      <c r="M110" s="140">
        <f>IF(AND(G110=Summary!$F$32,I110&lt;=$C$18,OR(I111&gt;=$C$18,I111=0),SUM($M$20:M109)&lt;1,Summary!$F$33="Single"),1,0)</f>
        <v>0</v>
      </c>
      <c r="N110" s="140">
        <f>IF(AND(G110=Summary!$F$32,I110&lt;=$C$18,OR(I111&gt;=$C$18,I111=0),SUM($N$20:N109)&lt;1,Summary!$F$33&lt;&gt;"Single"),1,0)</f>
        <v>0</v>
      </c>
      <c r="O110" s="503">
        <f>IF(M110=1,(($C$18-I110)*H110)+SUMIFS($J$20:J110,$G$20:G110,Summary!$F$32),IF(N110=1,(($C$18-K110)*H110)+SUMIFS($L$20:L110,$G$20:G110,Summary!$F$32),0))</f>
        <v>0</v>
      </c>
    </row>
    <row r="111" spans="7:15" x14ac:dyDescent="0.3">
      <c r="G111" s="500" t="s">
        <v>558</v>
      </c>
      <c r="H111" s="495">
        <v>0.05</v>
      </c>
      <c r="I111" s="484">
        <v>10000</v>
      </c>
      <c r="J111" s="476">
        <f>IF(H111&lt;&gt;0,(I111-I110)*$H110+SUM(J110:J110),0)</f>
        <v>300</v>
      </c>
      <c r="K111" s="475">
        <v>20000</v>
      </c>
      <c r="L111" s="476">
        <f>IF(J111&lt;&gt;0,(K111-K110)*$H110+SUM(L110:L110),0)</f>
        <v>600</v>
      </c>
      <c r="M111" s="140">
        <f>IF(AND(G111=Summary!$F$32,I111&lt;=$C$18,OR(I112&gt;=$C$18,I112=0),SUM($M$20:M110)&lt;1,Summary!$F$33="Single"),1,0)</f>
        <v>0</v>
      </c>
      <c r="N111" s="140">
        <f>IF(AND(G111=Summary!$F$32,I111&lt;=$C$18,OR(I112&gt;=$C$18,I112=0),SUM($N$20:N110)&lt;1,Summary!$F$33&lt;&gt;"Single"),1,0)</f>
        <v>0</v>
      </c>
      <c r="O111" s="503">
        <f>IF(M111=1,(($C$18-I111)*H111)+SUMIFS($J$20:J111,$G$20:G111,Summary!$F$32),IF(N111=1,(($C$18-K111)*H111)+SUMIFS($L$20:L111,$G$20:G111,Summary!$F$32),0))</f>
        <v>0</v>
      </c>
    </row>
    <row r="112" spans="7:15" x14ac:dyDescent="0.3">
      <c r="G112" s="500" t="s">
        <v>558</v>
      </c>
      <c r="H112" s="495">
        <v>5.5E-2</v>
      </c>
      <c r="I112" s="484">
        <v>50000</v>
      </c>
      <c r="J112" s="476">
        <f t="shared" ref="J112:L124" si="5">IF(H112&lt;&gt;0,(I112-I111)*$H111+SUM(J111:J111),0)</f>
        <v>2300</v>
      </c>
      <c r="K112" s="475">
        <v>100000</v>
      </c>
      <c r="L112" s="476">
        <f t="shared" si="5"/>
        <v>4600</v>
      </c>
      <c r="M112" s="140">
        <f>IF(AND(G112=Summary!$F$32,I112&lt;=$C$18,OR(I113&gt;=$C$18,I113=0),SUM($M$20:M111)&lt;1,Summary!$F$33="Single"),1,0)</f>
        <v>0</v>
      </c>
      <c r="N112" s="140">
        <f>IF(AND(G112=Summary!$F$32,I112&lt;=$C$18,OR(I113&gt;=$C$18,I113=0),SUM($N$20:N111)&lt;1,Summary!$F$33&lt;&gt;"Single"),1,0)</f>
        <v>0</v>
      </c>
      <c r="O112" s="503">
        <f>IF(M112=1,(($C$18-I112)*H112)+SUMIFS($J$20:J112,$G$20:G112,Summary!$F$32),IF(N112=1,(($C$18-K112)*H112)+SUMIFS($L$20:L112,$G$20:G112,Summary!$F$32),0))</f>
        <v>0</v>
      </c>
    </row>
    <row r="113" spans="7:15" x14ac:dyDescent="0.3">
      <c r="G113" s="500" t="s">
        <v>558</v>
      </c>
      <c r="H113" s="495">
        <v>0.06</v>
      </c>
      <c r="I113" s="484">
        <v>100000</v>
      </c>
      <c r="J113" s="476">
        <f t="shared" si="5"/>
        <v>5050</v>
      </c>
      <c r="K113" s="475">
        <v>200000</v>
      </c>
      <c r="L113" s="476">
        <f t="shared" si="5"/>
        <v>10100</v>
      </c>
      <c r="M113" s="140">
        <f>IF(AND(G113=Summary!$F$32,I113&lt;=$C$18,OR(I114&gt;=$C$18,I114=0),SUM($M$20:M112)&lt;1,Summary!$F$33="Single"),1,0)</f>
        <v>0</v>
      </c>
      <c r="N113" s="140">
        <f>IF(AND(G113=Summary!$F$32,I113&lt;=$C$18,OR(I114&gt;=$C$18,I114=0),SUM($N$20:N112)&lt;1,Summary!$F$33&lt;&gt;"Single"),1,0)</f>
        <v>0</v>
      </c>
      <c r="O113" s="503">
        <f>IF(M113=1,(($C$18-I113)*H113)+SUMIFS($J$20:J113,$G$20:G113,Summary!$F$32),IF(N113=1,(($C$18-K113)*H113)+SUMIFS($L$20:L113,$G$20:G113,Summary!$F$32),0))</f>
        <v>0</v>
      </c>
    </row>
    <row r="114" spans="7:15" x14ac:dyDescent="0.3">
      <c r="G114" s="500" t="s">
        <v>558</v>
      </c>
      <c r="H114" s="495">
        <v>6.5000000000000002E-2</v>
      </c>
      <c r="I114" s="484">
        <v>200000</v>
      </c>
      <c r="J114" s="476">
        <f t="shared" si="5"/>
        <v>11050</v>
      </c>
      <c r="K114" s="475">
        <v>400000</v>
      </c>
      <c r="L114" s="476">
        <f t="shared" si="5"/>
        <v>22100</v>
      </c>
      <c r="M114" s="140">
        <f>IF(AND(G114=Summary!$F$32,I114&lt;=$C$18,OR(I115&gt;=$C$18,I115=0),SUM($M$20:M113)&lt;1,Summary!$F$33="Single"),1,0)</f>
        <v>0</v>
      </c>
      <c r="N114" s="140">
        <f>IF(AND(G114=Summary!$F$32,I114&lt;=$C$18,OR(I115&gt;=$C$18,I115=0),SUM($N$20:N113)&lt;1,Summary!$F$33&lt;&gt;"Single"),1,0)</f>
        <v>0</v>
      </c>
      <c r="O114" s="503">
        <f>IF(M114=1,(($C$18-I114)*H114)+SUMIFS($J$20:J114,$G$20:G114,Summary!$F$32),IF(N114=1,(($C$18-K114)*H114)+SUMIFS($L$20:L114,$G$20:G114,Summary!$F$32),0))</f>
        <v>0</v>
      </c>
    </row>
    <row r="115" spans="7:15" x14ac:dyDescent="0.3">
      <c r="G115" s="500" t="s">
        <v>558</v>
      </c>
      <c r="H115" s="495">
        <v>6.9000000000000006E-2</v>
      </c>
      <c r="I115" s="484">
        <v>250000</v>
      </c>
      <c r="J115" s="476">
        <f t="shared" si="5"/>
        <v>14300</v>
      </c>
      <c r="K115" s="475">
        <v>500000</v>
      </c>
      <c r="L115" s="476">
        <f t="shared" si="5"/>
        <v>28600</v>
      </c>
      <c r="M115" s="140">
        <f>IF(AND(G115=Summary!$F$32,I115&lt;=$C$18,OR(I116&gt;=$C$18,I116=0),SUM($M$20:M114)&lt;1,Summary!$F$33="Single"),1,0)</f>
        <v>0</v>
      </c>
      <c r="N115" s="140">
        <f>IF(AND(G115=Summary!$F$32,I115&lt;=$C$18,OR(I116&gt;=$C$18,I116=0),SUM($N$20:N114)&lt;1,Summary!$F$33&lt;&gt;"Single"),1,0)</f>
        <v>0</v>
      </c>
      <c r="O115" s="503">
        <f>IF(M115=1,(($C$18-I115)*H115)+SUMIFS($J$20:J115,$G$20:G115,Summary!$F$32),IF(N115=1,(($C$18-K115)*H115)+SUMIFS($L$20:L115,$G$20:G115,Summary!$F$32),0))</f>
        <v>0</v>
      </c>
    </row>
    <row r="116" spans="7:15" x14ac:dyDescent="0.3">
      <c r="G116" s="500" t="s">
        <v>558</v>
      </c>
      <c r="H116" s="495">
        <v>6.9900000000000004E-2</v>
      </c>
      <c r="I116" s="484">
        <v>500000</v>
      </c>
      <c r="J116" s="476">
        <f t="shared" si="5"/>
        <v>31550</v>
      </c>
      <c r="K116" s="475">
        <v>1000000</v>
      </c>
      <c r="L116" s="476">
        <f t="shared" si="5"/>
        <v>63100</v>
      </c>
      <c r="M116" s="140">
        <f>IF(AND(G116=Summary!$F$32,I116&lt;=$C$18,OR(I117&gt;=$C$18,I117=0),SUM($M$20:M115)&lt;1,Summary!$F$33="Single"),1,0)</f>
        <v>0</v>
      </c>
      <c r="N116" s="140">
        <f>IF(AND(G116=Summary!$F$32,I116&lt;=$C$18,OR(I117&gt;=$C$18,I117=0),SUM($N$20:N115)&lt;1,Summary!$F$33&lt;&gt;"Single"),1,0)</f>
        <v>0</v>
      </c>
      <c r="O116" s="503">
        <f>IF(M116=1,(($C$18-I116)*H116)+SUMIFS($J$20:J116,$G$20:G116,Summary!$F$32),IF(N116=1,(($C$18-K116)*H116)+SUMIFS($L$20:L116,$G$20:G116,Summary!$F$32),0))</f>
        <v>0</v>
      </c>
    </row>
    <row r="117" spans="7:15" x14ac:dyDescent="0.3">
      <c r="G117" s="500" t="s">
        <v>558</v>
      </c>
      <c r="H117" s="495"/>
      <c r="I117" s="484"/>
      <c r="J117" s="476">
        <f t="shared" si="5"/>
        <v>0</v>
      </c>
      <c r="K117" s="475"/>
      <c r="L117" s="476">
        <f t="shared" si="5"/>
        <v>0</v>
      </c>
      <c r="M117" s="140">
        <f>IF(AND(G117=Summary!$F$32,I117&lt;=$C$18,OR(I118&gt;=$C$18,I118=0),SUM($M$20:M116)&lt;1,Summary!$F$33="Single"),1,0)</f>
        <v>0</v>
      </c>
      <c r="N117" s="140">
        <f>IF(AND(G117=Summary!$F$32,I117&lt;=$C$18,OR(I118&gt;=$C$18,I118=0),SUM($N$20:N116)&lt;1,Summary!$F$33&lt;&gt;"Single"),1,0)</f>
        <v>0</v>
      </c>
      <c r="O117" s="503">
        <f>IF(M117=1,(($C$18-I117)*H117)+SUMIFS($J$20:J117,$G$20:G117,Summary!$F$32),IF(N117=1,(($C$18-K117)*H117)+SUMIFS($L$20:L117,$G$20:G117,Summary!$F$32),0))</f>
        <v>0</v>
      </c>
    </row>
    <row r="118" spans="7:15" x14ac:dyDescent="0.3">
      <c r="G118" s="500" t="s">
        <v>558</v>
      </c>
      <c r="H118" s="495"/>
      <c r="I118" s="484"/>
      <c r="J118" s="476">
        <f t="shared" si="5"/>
        <v>0</v>
      </c>
      <c r="K118" s="475"/>
      <c r="L118" s="476">
        <f t="shared" si="5"/>
        <v>0</v>
      </c>
      <c r="M118" s="140">
        <f>IF(AND(G118=Summary!$F$32,I118&lt;=$C$18,OR(I119&gt;=$C$18,I119=0),SUM($M$20:M117)&lt;1,Summary!$F$33="Single"),1,0)</f>
        <v>0</v>
      </c>
      <c r="N118" s="140">
        <f>IF(AND(G118=Summary!$F$32,I118&lt;=$C$18,OR(I119&gt;=$C$18,I119=0),SUM($N$20:N117)&lt;1,Summary!$F$33&lt;&gt;"Single"),1,0)</f>
        <v>0</v>
      </c>
      <c r="O118" s="503">
        <f>IF(M118=1,(($C$18-I118)*H118)+SUMIFS($J$20:J118,$G$20:G118,Summary!$F$32),IF(N118=1,(($C$18-K118)*H118)+SUMIFS($L$20:L118,$G$20:G118,Summary!$F$32),0))</f>
        <v>0</v>
      </c>
    </row>
    <row r="119" spans="7:15" x14ac:dyDescent="0.3">
      <c r="G119" s="500" t="s">
        <v>558</v>
      </c>
      <c r="H119" s="495"/>
      <c r="I119" s="484"/>
      <c r="J119" s="476">
        <f t="shared" si="5"/>
        <v>0</v>
      </c>
      <c r="K119" s="475"/>
      <c r="L119" s="476">
        <f t="shared" si="5"/>
        <v>0</v>
      </c>
      <c r="M119" s="140">
        <f>IF(AND(G119=Summary!$F$32,I119&lt;=$C$18,OR(I120&gt;=$C$18,I120=0),SUM($M$20:M118)&lt;1,Summary!$F$33="Single"),1,0)</f>
        <v>0</v>
      </c>
      <c r="N119" s="140">
        <f>IF(AND(G119=Summary!$F$32,I119&lt;=$C$18,OR(I120&gt;=$C$18,I120=0),SUM($N$20:N118)&lt;1,Summary!$F$33&lt;&gt;"Single"),1,0)</f>
        <v>0</v>
      </c>
      <c r="O119" s="503">
        <f>IF(M119=1,(($C$18-I119)*H119)+SUMIFS($J$20:J119,$G$20:G119,Summary!$F$32),IF(N119=1,(($C$18-K119)*H119)+SUMIFS($L$20:L119,$G$20:G119,Summary!$F$32),0))</f>
        <v>0</v>
      </c>
    </row>
    <row r="120" spans="7:15" x14ac:dyDescent="0.3">
      <c r="G120" s="500" t="s">
        <v>558</v>
      </c>
      <c r="H120" s="495"/>
      <c r="I120" s="484"/>
      <c r="J120" s="476">
        <f t="shared" si="5"/>
        <v>0</v>
      </c>
      <c r="K120" s="475"/>
      <c r="L120" s="476">
        <f t="shared" si="5"/>
        <v>0</v>
      </c>
      <c r="M120" s="140">
        <f>IF(AND(G120=Summary!$F$32,I120&lt;=$C$18,OR(I121&gt;=$C$18,I121=0),SUM($M$20:M119)&lt;1,Summary!$F$33="Single"),1,0)</f>
        <v>0</v>
      </c>
      <c r="N120" s="140">
        <f>IF(AND(G120=Summary!$F$32,I120&lt;=$C$18,OR(I121&gt;=$C$18,I121=0),SUM($N$20:N119)&lt;1,Summary!$F$33&lt;&gt;"Single"),1,0)</f>
        <v>0</v>
      </c>
      <c r="O120" s="503">
        <f>IF(M120=1,(($C$18-I120)*H120)+SUMIFS($J$20:J120,$G$20:G120,Summary!$F$32),IF(N120=1,(($C$18-K120)*H120)+SUMIFS($L$20:L120,$G$20:G120,Summary!$F$32),0))</f>
        <v>0</v>
      </c>
    </row>
    <row r="121" spans="7:15" x14ac:dyDescent="0.3">
      <c r="G121" s="500" t="s">
        <v>558</v>
      </c>
      <c r="H121" s="495"/>
      <c r="I121" s="484"/>
      <c r="J121" s="476">
        <f t="shared" si="5"/>
        <v>0</v>
      </c>
      <c r="K121" s="475"/>
      <c r="L121" s="476">
        <f t="shared" si="5"/>
        <v>0</v>
      </c>
      <c r="M121" s="140">
        <f>IF(AND(G121=Summary!$F$32,I121&lt;=$C$18,OR(I122&gt;=$C$18,I122=0),SUM($M$20:M120)&lt;1,Summary!$F$33="Single"),1,0)</f>
        <v>0</v>
      </c>
      <c r="N121" s="140">
        <f>IF(AND(G121=Summary!$F$32,I121&lt;=$C$18,OR(I122&gt;=$C$18,I122=0),SUM($N$20:N120)&lt;1,Summary!$F$33&lt;&gt;"Single"),1,0)</f>
        <v>0</v>
      </c>
      <c r="O121" s="503">
        <f>IF(M121=1,(($C$18-I121)*H121)+SUMIFS($J$20:J121,$G$20:G121,Summary!$F$32),IF(N121=1,(($C$18-K121)*H121)+SUMIFS($L$20:L121,$G$20:G121,Summary!$F$32),0))</f>
        <v>0</v>
      </c>
    </row>
    <row r="122" spans="7:15" x14ac:dyDescent="0.3">
      <c r="G122" s="500" t="s">
        <v>558</v>
      </c>
      <c r="H122" s="495"/>
      <c r="I122" s="484"/>
      <c r="J122" s="476">
        <f t="shared" si="5"/>
        <v>0</v>
      </c>
      <c r="K122" s="475"/>
      <c r="L122" s="476">
        <f t="shared" si="5"/>
        <v>0</v>
      </c>
      <c r="M122" s="140">
        <f>IF(AND(G122=Summary!$F$32,I122&lt;=$C$18,OR(I123&gt;=$C$18,I123=0),SUM($M$20:M121)&lt;1,Summary!$F$33="Single"),1,0)</f>
        <v>0</v>
      </c>
      <c r="N122" s="140">
        <f>IF(AND(G122=Summary!$F$32,I122&lt;=$C$18,OR(I123&gt;=$C$18,I123=0),SUM($N$20:N121)&lt;1,Summary!$F$33&lt;&gt;"Single"),1,0)</f>
        <v>0</v>
      </c>
      <c r="O122" s="503">
        <f>IF(M122=1,(($C$18-I122)*H122)+SUMIFS($J$20:J122,$G$20:G122,Summary!$F$32),IF(N122=1,(($C$18-K122)*H122)+SUMIFS($L$20:L122,$G$20:G122,Summary!$F$32),0))</f>
        <v>0</v>
      </c>
    </row>
    <row r="123" spans="7:15" x14ac:dyDescent="0.3">
      <c r="G123" s="500" t="s">
        <v>558</v>
      </c>
      <c r="H123" s="495"/>
      <c r="I123" s="484"/>
      <c r="J123" s="476">
        <f t="shared" si="5"/>
        <v>0</v>
      </c>
      <c r="K123" s="475"/>
      <c r="L123" s="476">
        <f t="shared" si="5"/>
        <v>0</v>
      </c>
      <c r="M123" s="140">
        <f>IF(AND(G123=Summary!$F$32,I123&lt;=$C$18,OR(I124&gt;=$C$18,I124=0),SUM($M$20:M122)&lt;1,Summary!$F$33="Single"),1,0)</f>
        <v>0</v>
      </c>
      <c r="N123" s="140">
        <f>IF(AND(G123=Summary!$F$32,I123&lt;=$C$18,OR(I124&gt;=$C$18,I124=0),SUM($N$20:N122)&lt;1,Summary!$F$33&lt;&gt;"Single"),1,0)</f>
        <v>0</v>
      </c>
      <c r="O123" s="503">
        <f>IF(M123=1,(($C$18-I123)*H123)+SUMIFS($J$20:J123,$G$20:G123,Summary!$F$32),IF(N123=1,(($C$18-K123)*H123)+SUMIFS($L$20:L123,$G$20:G123,Summary!$F$32),0))</f>
        <v>0</v>
      </c>
    </row>
    <row r="124" spans="7:15" x14ac:dyDescent="0.3">
      <c r="G124" s="500" t="s">
        <v>558</v>
      </c>
      <c r="H124" s="495"/>
      <c r="I124" s="484"/>
      <c r="J124" s="476">
        <f t="shared" si="5"/>
        <v>0</v>
      </c>
      <c r="K124" s="475"/>
      <c r="L124" s="476">
        <f t="shared" si="5"/>
        <v>0</v>
      </c>
      <c r="M124" s="140">
        <f>IF(AND(G124=Summary!$F$32,I124&lt;=$C$18,OR(I125&gt;=$C$18,I125=0),SUM($M$20:M123)&lt;1,Summary!$F$33="Single"),1,0)</f>
        <v>0</v>
      </c>
      <c r="N124" s="140">
        <f>IF(AND(G124=Summary!$F$32,I124&lt;=$C$18,OR(I125&gt;=$C$18,I125=0),SUM($N$20:N123)&lt;1,Summary!$F$33&lt;&gt;"Single"),1,0)</f>
        <v>0</v>
      </c>
      <c r="O124" s="503">
        <f>IF(M124=1,(($C$18-I124)*H124)+SUMIFS($J$20:J124,$G$20:G124,Summary!$F$32),IF(N124=1,(($C$18-K124)*H124)+SUMIFS($L$20:L124,$G$20:G124,Summary!$F$32),0))</f>
        <v>0</v>
      </c>
    </row>
    <row r="125" spans="7:15" x14ac:dyDescent="0.3">
      <c r="G125" s="500" t="s">
        <v>559</v>
      </c>
      <c r="H125" s="495">
        <v>2.1999999999999999E-2</v>
      </c>
      <c r="I125" s="484">
        <v>2000</v>
      </c>
      <c r="J125" s="485">
        <v>0</v>
      </c>
      <c r="K125" s="475">
        <v>2000</v>
      </c>
      <c r="L125" s="485">
        <v>0</v>
      </c>
      <c r="M125" s="140">
        <f>IF(AND(G125=Summary!$F$32,I125&lt;=$C$18,OR(I126&gt;=$C$18,I126=0),SUM($M$20:M124)&lt;1,Summary!$F$33="Single"),1,0)</f>
        <v>0</v>
      </c>
      <c r="N125" s="140">
        <f>IF(AND(G125=Summary!$F$32,I125&lt;=$C$18,OR(I126&gt;=$C$18,I126=0),SUM($N$20:N124)&lt;1,Summary!$F$33&lt;&gt;"Single"),1,0)</f>
        <v>0</v>
      </c>
      <c r="O125" s="503">
        <f>IF(M125=1,(($C$18-I125)*H125)+SUMIFS($J$20:J125,$G$20:G125,Summary!$F$32),IF(N125=1,(($C$18-K125)*H125)+SUMIFS($L$20:L125,$G$20:G125,Summary!$F$32),0))</f>
        <v>0</v>
      </c>
    </row>
    <row r="126" spans="7:15" x14ac:dyDescent="0.3">
      <c r="G126" s="500" t="s">
        <v>559</v>
      </c>
      <c r="H126" s="495">
        <v>3.9E-2</v>
      </c>
      <c r="I126" s="484">
        <v>5000</v>
      </c>
      <c r="J126" s="476">
        <f>IF(H126&lt;&gt;0,(I126-I125)*$H125+SUM(J125:J125),0)</f>
        <v>66</v>
      </c>
      <c r="K126" s="475">
        <v>5000</v>
      </c>
      <c r="L126" s="476">
        <f>IF(J126&lt;&gt;0,(K126-K125)*$H125+SUM(L125:L125),0)</f>
        <v>66</v>
      </c>
      <c r="M126" s="140">
        <f>IF(AND(G126=Summary!$F$32,I126&lt;=$C$18,OR(I127&gt;=$C$18,I127=0),SUM($M$20:M125)&lt;1,Summary!$F$33="Single"),1,0)</f>
        <v>0</v>
      </c>
      <c r="N126" s="140">
        <f>IF(AND(G126=Summary!$F$32,I126&lt;=$C$18,OR(I127&gt;=$C$18,I127=0),SUM($N$20:N125)&lt;1,Summary!$F$33&lt;&gt;"Single"),1,0)</f>
        <v>0</v>
      </c>
      <c r="O126" s="503">
        <f>IF(M126=1,(($C$18-I126)*H126)+SUMIFS($J$20:J126,$G$20:G126,Summary!$F$32),IF(N126=1,(($C$18-K126)*H126)+SUMIFS($L$20:L126,$G$20:G126,Summary!$F$32),0))</f>
        <v>0</v>
      </c>
    </row>
    <row r="127" spans="7:15" x14ac:dyDescent="0.3">
      <c r="G127" s="500" t="s">
        <v>559</v>
      </c>
      <c r="H127" s="495">
        <v>4.8000000000000001E-2</v>
      </c>
      <c r="I127" s="484">
        <v>10000</v>
      </c>
      <c r="J127" s="476">
        <f t="shared" ref="J127:L139" si="6">IF(H127&lt;&gt;0,(I127-I126)*$H126+SUM(J126:J126),0)</f>
        <v>261</v>
      </c>
      <c r="K127" s="475">
        <v>10000</v>
      </c>
      <c r="L127" s="476">
        <f t="shared" si="6"/>
        <v>261</v>
      </c>
      <c r="M127" s="140">
        <f>IF(AND(G127=Summary!$F$32,I127&lt;=$C$18,OR(I128&gt;=$C$18,I128=0),SUM($M$20:M126)&lt;1,Summary!$F$33="Single"),1,0)</f>
        <v>0</v>
      </c>
      <c r="N127" s="140">
        <f>IF(AND(G127=Summary!$F$32,I127&lt;=$C$18,OR(I128&gt;=$C$18,I128=0),SUM($N$20:N126)&lt;1,Summary!$F$33&lt;&gt;"Single"),1,0)</f>
        <v>0</v>
      </c>
      <c r="O127" s="503">
        <f>IF(M127=1,(($C$18-I127)*H127)+SUMIFS($J$20:J127,$G$20:G127,Summary!$F$32),IF(N127=1,(($C$18-K127)*H127)+SUMIFS($L$20:L127,$G$20:G127,Summary!$F$32),0))</f>
        <v>0</v>
      </c>
    </row>
    <row r="128" spans="7:15" x14ac:dyDescent="0.3">
      <c r="G128" s="500" t="s">
        <v>559</v>
      </c>
      <c r="H128" s="495">
        <v>5.1999999999999998E-2</v>
      </c>
      <c r="I128" s="484">
        <v>20000</v>
      </c>
      <c r="J128" s="476">
        <f t="shared" si="6"/>
        <v>741</v>
      </c>
      <c r="K128" s="475">
        <v>20000</v>
      </c>
      <c r="L128" s="476">
        <f t="shared" si="6"/>
        <v>741</v>
      </c>
      <c r="M128" s="140">
        <f>IF(AND(G128=Summary!$F$32,I128&lt;=$C$18,OR(I129&gt;=$C$18,I129=0),SUM($M$20:M127)&lt;1,Summary!$F$33="Single"),1,0)</f>
        <v>0</v>
      </c>
      <c r="N128" s="140">
        <f>IF(AND(G128=Summary!$F$32,I128&lt;=$C$18,OR(I129&gt;=$C$18,I129=0),SUM($N$20:N127)&lt;1,Summary!$F$33&lt;&gt;"Single"),1,0)</f>
        <v>0</v>
      </c>
      <c r="O128" s="503">
        <f>IF(M128=1,(($C$18-I128)*H128)+SUMIFS($J$20:J128,$G$20:G128,Summary!$F$32),IF(N128=1,(($C$18-K128)*H128)+SUMIFS($L$20:L128,$G$20:G128,Summary!$F$32),0))</f>
        <v>0</v>
      </c>
    </row>
    <row r="129" spans="7:15" x14ac:dyDescent="0.3">
      <c r="G129" s="500" t="s">
        <v>559</v>
      </c>
      <c r="H129" s="495">
        <v>5.5500000000000001E-2</v>
      </c>
      <c r="I129" s="484">
        <v>25000</v>
      </c>
      <c r="J129" s="476">
        <f t="shared" si="6"/>
        <v>1001</v>
      </c>
      <c r="K129" s="475">
        <v>25000</v>
      </c>
      <c r="L129" s="476">
        <f t="shared" si="6"/>
        <v>1001</v>
      </c>
      <c r="M129" s="140">
        <f>IF(AND(G129=Summary!$F$32,I129&lt;=$C$18,OR(I130&gt;=$C$18,I130=0),SUM($M$20:M128)&lt;1,Summary!$F$33="Single"),1,0)</f>
        <v>0</v>
      </c>
      <c r="N129" s="140">
        <f>IF(AND(G129=Summary!$F$32,I129&lt;=$C$18,OR(I130&gt;=$C$18,I130=0),SUM($N$20:N128)&lt;1,Summary!$F$33&lt;&gt;"Single"),1,0)</f>
        <v>0</v>
      </c>
      <c r="O129" s="503">
        <f>IF(M129=1,(($C$18-I129)*H129)+SUMIFS($J$20:J129,$G$20:G129,Summary!$F$32),IF(N129=1,(($C$18-K129)*H129)+SUMIFS($L$20:L129,$G$20:G129,Summary!$F$32),0))</f>
        <v>0</v>
      </c>
    </row>
    <row r="130" spans="7:15" x14ac:dyDescent="0.3">
      <c r="G130" s="500" t="s">
        <v>559</v>
      </c>
      <c r="H130" s="495">
        <v>6.6000000000000003E-2</v>
      </c>
      <c r="I130" s="484">
        <v>60000</v>
      </c>
      <c r="J130" s="476">
        <f t="shared" si="6"/>
        <v>2943.5</v>
      </c>
      <c r="K130" s="475">
        <v>60000</v>
      </c>
      <c r="L130" s="476">
        <f t="shared" si="6"/>
        <v>2943.5</v>
      </c>
      <c r="M130" s="140">
        <f>IF(AND(G130=Summary!$F$32,I130&lt;=$C$18,OR(I131&gt;=$C$18,I131=0),SUM($M$20:M129)&lt;1,Summary!$F$33="Single"),1,0)</f>
        <v>0</v>
      </c>
      <c r="N130" s="140">
        <f>IF(AND(G130=Summary!$F$32,I130&lt;=$C$18,OR(I131&gt;=$C$18,I131=0),SUM($N$20:N129)&lt;1,Summary!$F$33&lt;&gt;"Single"),1,0)</f>
        <v>0</v>
      </c>
      <c r="O130" s="503">
        <f>IF(M130=1,(($C$18-I130)*H130)+SUMIFS($J$20:J130,$G$20:G130,Summary!$F$32),IF(N130=1,(($C$18-K130)*H130)+SUMIFS($L$20:L130,$G$20:G130,Summary!$F$32),0))</f>
        <v>0</v>
      </c>
    </row>
    <row r="131" spans="7:15" x14ac:dyDescent="0.3">
      <c r="G131" s="500" t="s">
        <v>559</v>
      </c>
      <c r="H131" s="495"/>
      <c r="I131" s="484"/>
      <c r="J131" s="476">
        <f t="shared" si="6"/>
        <v>0</v>
      </c>
      <c r="K131" s="475"/>
      <c r="L131" s="476">
        <f t="shared" si="6"/>
        <v>0</v>
      </c>
      <c r="M131" s="140">
        <f>IF(AND(G131=Summary!$F$32,I131&lt;=$C$18,OR(I132&gt;=$C$18,I132=0),SUM($M$20:M130)&lt;1,Summary!$F$33="Single"),1,0)</f>
        <v>0</v>
      </c>
      <c r="N131" s="140">
        <f>IF(AND(G131=Summary!$F$32,I131&lt;=$C$18,OR(I132&gt;=$C$18,I132=0),SUM($N$20:N130)&lt;1,Summary!$F$33&lt;&gt;"Single"),1,0)</f>
        <v>0</v>
      </c>
      <c r="O131" s="503">
        <f>IF(M131=1,(($C$18-I131)*H131)+SUMIFS($J$20:J131,$G$20:G131,Summary!$F$32),IF(N131=1,(($C$18-K131)*H131)+SUMIFS($L$20:L131,$G$20:G131,Summary!$F$32),0))</f>
        <v>0</v>
      </c>
    </row>
    <row r="132" spans="7:15" x14ac:dyDescent="0.3">
      <c r="G132" s="500" t="s">
        <v>559</v>
      </c>
      <c r="H132" s="495"/>
      <c r="I132" s="484"/>
      <c r="J132" s="476">
        <f t="shared" si="6"/>
        <v>0</v>
      </c>
      <c r="K132" s="475"/>
      <c r="L132" s="476">
        <f t="shared" si="6"/>
        <v>0</v>
      </c>
      <c r="M132" s="140">
        <f>IF(AND(G132=Summary!$F$32,I132&lt;=$C$18,OR(I133&gt;=$C$18,I133=0),SUM($M$20:M131)&lt;1,Summary!$F$33="Single"),1,0)</f>
        <v>0</v>
      </c>
      <c r="N132" s="140">
        <f>IF(AND(G132=Summary!$F$32,I132&lt;=$C$18,OR(I133&gt;=$C$18,I133=0),SUM($N$20:N131)&lt;1,Summary!$F$33&lt;&gt;"Single"),1,0)</f>
        <v>0</v>
      </c>
      <c r="O132" s="503">
        <f>IF(M132=1,(($C$18-I132)*H132)+SUMIFS($J$20:J132,$G$20:G132,Summary!$F$32),IF(N132=1,(($C$18-K132)*H132)+SUMIFS($L$20:L132,$G$20:G132,Summary!$F$32),0))</f>
        <v>0</v>
      </c>
    </row>
    <row r="133" spans="7:15" x14ac:dyDescent="0.3">
      <c r="G133" s="500" t="s">
        <v>559</v>
      </c>
      <c r="H133" s="495"/>
      <c r="I133" s="484"/>
      <c r="J133" s="476">
        <f t="shared" si="6"/>
        <v>0</v>
      </c>
      <c r="K133" s="475"/>
      <c r="L133" s="476">
        <f t="shared" si="6"/>
        <v>0</v>
      </c>
      <c r="M133" s="140">
        <f>IF(AND(G133=Summary!$F$32,I133&lt;=$C$18,OR(I134&gt;=$C$18,I134=0),SUM($M$20:M132)&lt;1,Summary!$F$33="Single"),1,0)</f>
        <v>0</v>
      </c>
      <c r="N133" s="140">
        <f>IF(AND(G133=Summary!$F$32,I133&lt;=$C$18,OR(I134&gt;=$C$18,I134=0),SUM($N$20:N132)&lt;1,Summary!$F$33&lt;&gt;"Single"),1,0)</f>
        <v>0</v>
      </c>
      <c r="O133" s="503">
        <f>IF(M133=1,(($C$18-I133)*H133)+SUMIFS($J$20:J133,$G$20:G133,Summary!$F$32),IF(N133=1,(($C$18-K133)*H133)+SUMIFS($L$20:L133,$G$20:G133,Summary!$F$32),0))</f>
        <v>0</v>
      </c>
    </row>
    <row r="134" spans="7:15" x14ac:dyDescent="0.3">
      <c r="G134" s="500" t="s">
        <v>559</v>
      </c>
      <c r="H134" s="495"/>
      <c r="I134" s="484"/>
      <c r="J134" s="476">
        <f t="shared" si="6"/>
        <v>0</v>
      </c>
      <c r="K134" s="475"/>
      <c r="L134" s="476">
        <f t="shared" si="6"/>
        <v>0</v>
      </c>
      <c r="M134" s="140">
        <f>IF(AND(G134=Summary!$F$32,I134&lt;=$C$18,OR(I135&gt;=$C$18,I135=0),SUM($M$20:M133)&lt;1,Summary!$F$33="Single"),1,0)</f>
        <v>0</v>
      </c>
      <c r="N134" s="140">
        <f>IF(AND(G134=Summary!$F$32,I134&lt;=$C$18,OR(I135&gt;=$C$18,I135=0),SUM($N$20:N133)&lt;1,Summary!$F$33&lt;&gt;"Single"),1,0)</f>
        <v>0</v>
      </c>
      <c r="O134" s="503">
        <f>IF(M134=1,(($C$18-I134)*H134)+SUMIFS($J$20:J134,$G$20:G134,Summary!$F$32),IF(N134=1,(($C$18-K134)*H134)+SUMIFS($L$20:L134,$G$20:G134,Summary!$F$32),0))</f>
        <v>0</v>
      </c>
    </row>
    <row r="135" spans="7:15" x14ac:dyDescent="0.3">
      <c r="G135" s="500" t="s">
        <v>559</v>
      </c>
      <c r="H135" s="495"/>
      <c r="I135" s="484"/>
      <c r="J135" s="476">
        <f t="shared" si="6"/>
        <v>0</v>
      </c>
      <c r="K135" s="475"/>
      <c r="L135" s="476">
        <f t="shared" si="6"/>
        <v>0</v>
      </c>
      <c r="M135" s="140">
        <f>IF(AND(G135=Summary!$F$32,I135&lt;=$C$18,OR(I136&gt;=$C$18,I136=0),SUM($M$20:M134)&lt;1,Summary!$F$33="Single"),1,0)</f>
        <v>0</v>
      </c>
      <c r="N135" s="140">
        <f>IF(AND(G135=Summary!$F$32,I135&lt;=$C$18,OR(I136&gt;=$C$18,I136=0),SUM($N$20:N134)&lt;1,Summary!$F$33&lt;&gt;"Single"),1,0)</f>
        <v>0</v>
      </c>
      <c r="O135" s="503">
        <f>IF(M135=1,(($C$18-I135)*H135)+SUMIFS($J$20:J135,$G$20:G135,Summary!$F$32),IF(N135=1,(($C$18-K135)*H135)+SUMIFS($L$20:L135,$G$20:G135,Summary!$F$32),0))</f>
        <v>0</v>
      </c>
    </row>
    <row r="136" spans="7:15" x14ac:dyDescent="0.3">
      <c r="G136" s="500" t="s">
        <v>559</v>
      </c>
      <c r="H136" s="495"/>
      <c r="I136" s="484"/>
      <c r="J136" s="476">
        <f t="shared" si="6"/>
        <v>0</v>
      </c>
      <c r="K136" s="475"/>
      <c r="L136" s="476">
        <f t="shared" si="6"/>
        <v>0</v>
      </c>
      <c r="M136" s="140">
        <f>IF(AND(G136=Summary!$F$32,I136&lt;=$C$18,OR(I137&gt;=$C$18,I137=0),SUM($M$20:M135)&lt;1,Summary!$F$33="Single"),1,0)</f>
        <v>0</v>
      </c>
      <c r="N136" s="140">
        <f>IF(AND(G136=Summary!$F$32,I136&lt;=$C$18,OR(I137&gt;=$C$18,I137=0),SUM($N$20:N135)&lt;1,Summary!$F$33&lt;&gt;"Single"),1,0)</f>
        <v>0</v>
      </c>
      <c r="O136" s="503">
        <f>IF(M136=1,(($C$18-I136)*H136)+SUMIFS($J$20:J136,$G$20:G136,Summary!$F$32),IF(N136=1,(($C$18-K136)*H136)+SUMIFS($L$20:L136,$G$20:G136,Summary!$F$32),0))</f>
        <v>0</v>
      </c>
    </row>
    <row r="137" spans="7:15" x14ac:dyDescent="0.3">
      <c r="G137" s="500" t="s">
        <v>559</v>
      </c>
      <c r="H137" s="495"/>
      <c r="I137" s="484"/>
      <c r="J137" s="476">
        <f t="shared" si="6"/>
        <v>0</v>
      </c>
      <c r="K137" s="475"/>
      <c r="L137" s="476">
        <f t="shared" si="6"/>
        <v>0</v>
      </c>
      <c r="M137" s="140">
        <f>IF(AND(G137=Summary!$F$32,I137&lt;=$C$18,OR(I138&gt;=$C$18,I138=0),SUM($M$20:M136)&lt;1,Summary!$F$33="Single"),1,0)</f>
        <v>0</v>
      </c>
      <c r="N137" s="140">
        <f>IF(AND(G137=Summary!$F$32,I137&lt;=$C$18,OR(I138&gt;=$C$18,I138=0),SUM($N$20:N136)&lt;1,Summary!$F$33&lt;&gt;"Single"),1,0)</f>
        <v>0</v>
      </c>
      <c r="O137" s="503">
        <f>IF(M137=1,(($C$18-I137)*H137)+SUMIFS($J$20:J137,$G$20:G137,Summary!$F$32),IF(N137=1,(($C$18-K137)*H137)+SUMIFS($L$20:L137,$G$20:G137,Summary!$F$32),0))</f>
        <v>0</v>
      </c>
    </row>
    <row r="138" spans="7:15" x14ac:dyDescent="0.3">
      <c r="G138" s="500" t="s">
        <v>559</v>
      </c>
      <c r="H138" s="495"/>
      <c r="I138" s="484"/>
      <c r="J138" s="476">
        <f t="shared" si="6"/>
        <v>0</v>
      </c>
      <c r="K138" s="475"/>
      <c r="L138" s="476">
        <f t="shared" si="6"/>
        <v>0</v>
      </c>
      <c r="M138" s="140">
        <f>IF(AND(G138=Summary!$F$32,I138&lt;=$C$18,OR(I139&gt;=$C$18,I139=0),SUM($M$20:M137)&lt;1,Summary!$F$33="Single"),1,0)</f>
        <v>0</v>
      </c>
      <c r="N138" s="140">
        <f>IF(AND(G138=Summary!$F$32,I138&lt;=$C$18,OR(I139&gt;=$C$18,I139=0),SUM($N$20:N137)&lt;1,Summary!$F$33&lt;&gt;"Single"),1,0)</f>
        <v>0</v>
      </c>
      <c r="O138" s="503">
        <f>IF(M138=1,(($C$18-I138)*H138)+SUMIFS($J$20:J138,$G$20:G138,Summary!$F$32),IF(N138=1,(($C$18-K138)*H138)+SUMIFS($L$20:L138,$G$20:G138,Summary!$F$32),0))</f>
        <v>0</v>
      </c>
    </row>
    <row r="139" spans="7:15" x14ac:dyDescent="0.3">
      <c r="G139" s="500" t="s">
        <v>559</v>
      </c>
      <c r="H139" s="495"/>
      <c r="I139" s="484"/>
      <c r="J139" s="476">
        <f t="shared" si="6"/>
        <v>0</v>
      </c>
      <c r="K139" s="475"/>
      <c r="L139" s="476">
        <f t="shared" si="6"/>
        <v>0</v>
      </c>
      <c r="M139" s="140">
        <f>IF(AND(G139=Summary!$F$32,I139&lt;=$C$18,OR(I140&gt;=$C$18,I140=0),SUM($M$20:M138)&lt;1,Summary!$F$33="Single"),1,0)</f>
        <v>0</v>
      </c>
      <c r="N139" s="140">
        <f>IF(AND(G139=Summary!$F$32,I139&lt;=$C$18,OR(I140&gt;=$C$18,I140=0),SUM($N$20:N138)&lt;1,Summary!$F$33&lt;&gt;"Single"),1,0)</f>
        <v>0</v>
      </c>
      <c r="O139" s="503">
        <f>IF(M139=1,(($C$18-I139)*H139)+SUMIFS($J$20:J139,$G$20:G139,Summary!$F$32),IF(N139=1,(($C$18-K139)*H139)+SUMIFS($L$20:L139,$G$20:G139,Summary!$F$32),0))</f>
        <v>0</v>
      </c>
    </row>
    <row r="140" spans="7:15" x14ac:dyDescent="0.3">
      <c r="G140" s="500" t="s">
        <v>560</v>
      </c>
      <c r="H140" s="495"/>
      <c r="I140" s="484"/>
      <c r="J140" s="485">
        <v>0</v>
      </c>
      <c r="K140" s="475"/>
      <c r="L140" s="485">
        <v>0</v>
      </c>
      <c r="M140" s="140">
        <f>IF(AND(G140=Summary!$F$32,I140&lt;=$C$18,OR(I141&gt;=$C$18,I141=0),SUM($M$20:M139)&lt;1,Summary!$F$33="Single"),1,0)</f>
        <v>0</v>
      </c>
      <c r="N140" s="140">
        <f>IF(AND(G140=Summary!$F$32,I140&lt;=$C$18,OR(I141&gt;=$C$18,I141=0),SUM($N$20:N139)&lt;1,Summary!$F$33&lt;&gt;"Single"),1,0)</f>
        <v>0</v>
      </c>
      <c r="O140" s="503">
        <f>IF(M140=1,(($C$18-I140)*H140)+SUMIFS($J$20:J140,$G$20:G140,Summary!$F$32),IF(N140=1,(($C$18-K140)*H140)+SUMIFS($L$20:L140,$G$20:G140,Summary!$F$32),0))</f>
        <v>0</v>
      </c>
    </row>
    <row r="141" spans="7:15" x14ac:dyDescent="0.3">
      <c r="G141" s="500" t="s">
        <v>560</v>
      </c>
      <c r="H141" s="495"/>
      <c r="I141" s="484"/>
      <c r="J141" s="476">
        <f>IF(H141&lt;&gt;0,(I141-I140)*$H140+SUM(J140:J140),0)</f>
        <v>0</v>
      </c>
      <c r="K141" s="475"/>
      <c r="L141" s="476">
        <f>IF(J141&lt;&gt;0,(K141-K140)*$H140+SUM(L140:L140),0)</f>
        <v>0</v>
      </c>
      <c r="M141" s="140">
        <f>IF(AND(G141=Summary!$F$32,I141&lt;=$C$18,OR(I142&gt;=$C$18,I142=0),SUM($M$20:M140)&lt;1,Summary!$F$33="Single"),1,0)</f>
        <v>0</v>
      </c>
      <c r="N141" s="140">
        <f>IF(AND(G141=Summary!$F$32,I141&lt;=$C$18,OR(I142&gt;=$C$18,I142=0),SUM($N$20:N140)&lt;1,Summary!$F$33&lt;&gt;"Single"),1,0)</f>
        <v>0</v>
      </c>
      <c r="O141" s="503">
        <f>IF(M141=1,(($C$18-I141)*H141)+SUMIFS($J$20:J141,$G$20:G141,Summary!$F$32),IF(N141=1,(($C$18-K141)*H141)+SUMIFS($L$20:L141,$G$20:G141,Summary!$F$32),0))</f>
        <v>0</v>
      </c>
    </row>
    <row r="142" spans="7:15" x14ac:dyDescent="0.3">
      <c r="G142" s="500" t="s">
        <v>560</v>
      </c>
      <c r="H142" s="495"/>
      <c r="I142" s="484"/>
      <c r="J142" s="476">
        <f t="shared" ref="J142:L154" si="7">IF(H142&lt;&gt;0,(I142-I141)*$H141+SUM(J141:J141),0)</f>
        <v>0</v>
      </c>
      <c r="K142" s="475"/>
      <c r="L142" s="476">
        <f t="shared" si="7"/>
        <v>0</v>
      </c>
      <c r="M142" s="140">
        <f>IF(AND(G142=Summary!$F$32,I142&lt;=$C$18,OR(I143&gt;=$C$18,I143=0),SUM($M$20:M141)&lt;1,Summary!$F$33="Single"),1,0)</f>
        <v>0</v>
      </c>
      <c r="N142" s="140">
        <f>IF(AND(G142=Summary!$F$32,I142&lt;=$C$18,OR(I143&gt;=$C$18,I143=0),SUM($N$20:N141)&lt;1,Summary!$F$33&lt;&gt;"Single"),1,0)</f>
        <v>0</v>
      </c>
      <c r="O142" s="503">
        <f>IF(M142=1,(($C$18-I142)*H142)+SUMIFS($J$20:J142,$G$20:G142,Summary!$F$32),IF(N142=1,(($C$18-K142)*H142)+SUMIFS($L$20:L142,$G$20:G142,Summary!$F$32),0))</f>
        <v>0</v>
      </c>
    </row>
    <row r="143" spans="7:15" x14ac:dyDescent="0.3">
      <c r="G143" s="500" t="s">
        <v>560</v>
      </c>
      <c r="H143" s="495"/>
      <c r="I143" s="484"/>
      <c r="J143" s="476">
        <f t="shared" si="7"/>
        <v>0</v>
      </c>
      <c r="K143" s="475"/>
      <c r="L143" s="476">
        <f t="shared" si="7"/>
        <v>0</v>
      </c>
      <c r="M143" s="140">
        <f>IF(AND(G143=Summary!$F$32,I143&lt;=$C$18,OR(I144&gt;=$C$18,I144=0),SUM($M$20:M142)&lt;1,Summary!$F$33="Single"),1,0)</f>
        <v>0</v>
      </c>
      <c r="N143" s="140">
        <f>IF(AND(G143=Summary!$F$32,I143&lt;=$C$18,OR(I144&gt;=$C$18,I144=0),SUM($N$20:N142)&lt;1,Summary!$F$33&lt;&gt;"Single"),1,0)</f>
        <v>0</v>
      </c>
      <c r="O143" s="503">
        <f>IF(M143=1,(($C$18-I143)*H143)+SUMIFS($J$20:J143,$G$20:G143,Summary!$F$32),IF(N143=1,(($C$18-K143)*H143)+SUMIFS($L$20:L143,$G$20:G143,Summary!$F$32),0))</f>
        <v>0</v>
      </c>
    </row>
    <row r="144" spans="7:15" x14ac:dyDescent="0.3">
      <c r="G144" s="500" t="s">
        <v>560</v>
      </c>
      <c r="H144" s="495"/>
      <c r="I144" s="484"/>
      <c r="J144" s="476">
        <f t="shared" si="7"/>
        <v>0</v>
      </c>
      <c r="K144" s="475"/>
      <c r="L144" s="476">
        <f t="shared" si="7"/>
        <v>0</v>
      </c>
      <c r="M144" s="140">
        <f>IF(AND(G144=Summary!$F$32,I144&lt;=$C$18,OR(I145&gt;=$C$18,I145=0),SUM($M$20:M143)&lt;1,Summary!$F$33="Single"),1,0)</f>
        <v>0</v>
      </c>
      <c r="N144" s="140">
        <f>IF(AND(G144=Summary!$F$32,I144&lt;=$C$18,OR(I145&gt;=$C$18,I145=0),SUM($N$20:N143)&lt;1,Summary!$F$33&lt;&gt;"Single"),1,0)</f>
        <v>0</v>
      </c>
      <c r="O144" s="503">
        <f>IF(M144=1,(($C$18-I144)*H144)+SUMIFS($J$20:J144,$G$20:G144,Summary!$F$32),IF(N144=1,(($C$18-K144)*H144)+SUMIFS($L$20:L144,$G$20:G144,Summary!$F$32),0))</f>
        <v>0</v>
      </c>
    </row>
    <row r="145" spans="7:15" x14ac:dyDescent="0.3">
      <c r="G145" s="500" t="s">
        <v>560</v>
      </c>
      <c r="H145" s="495"/>
      <c r="I145" s="484"/>
      <c r="J145" s="476">
        <f t="shared" si="7"/>
        <v>0</v>
      </c>
      <c r="K145" s="475"/>
      <c r="L145" s="476">
        <f t="shared" si="7"/>
        <v>0</v>
      </c>
      <c r="M145" s="140">
        <f>IF(AND(G145=Summary!$F$32,I145&lt;=$C$18,OR(I146&gt;=$C$18,I146=0),SUM($M$20:M144)&lt;1,Summary!$F$33="Single"),1,0)</f>
        <v>0</v>
      </c>
      <c r="N145" s="140">
        <f>IF(AND(G145=Summary!$F$32,I145&lt;=$C$18,OR(I146&gt;=$C$18,I146=0),SUM($N$20:N144)&lt;1,Summary!$F$33&lt;&gt;"Single"),1,0)</f>
        <v>0</v>
      </c>
      <c r="O145" s="503">
        <f>IF(M145=1,(($C$18-I145)*H145)+SUMIFS($J$20:J145,$G$20:G145,Summary!$F$32),IF(N145=1,(($C$18-K145)*H145)+SUMIFS($L$20:L145,$G$20:G145,Summary!$F$32),0))</f>
        <v>0</v>
      </c>
    </row>
    <row r="146" spans="7:15" x14ac:dyDescent="0.3">
      <c r="G146" s="500" t="s">
        <v>560</v>
      </c>
      <c r="H146" s="495"/>
      <c r="I146" s="484"/>
      <c r="J146" s="476">
        <f t="shared" si="7"/>
        <v>0</v>
      </c>
      <c r="K146" s="475"/>
      <c r="L146" s="476">
        <f t="shared" si="7"/>
        <v>0</v>
      </c>
      <c r="M146" s="140">
        <f>IF(AND(G146=Summary!$F$32,I146&lt;=$C$18,OR(I147&gt;=$C$18,I147=0),SUM($M$20:M145)&lt;1,Summary!$F$33="Single"),1,0)</f>
        <v>0</v>
      </c>
      <c r="N146" s="140">
        <f>IF(AND(G146=Summary!$F$32,I146&lt;=$C$18,OR(I147&gt;=$C$18,I147=0),SUM($N$20:N145)&lt;1,Summary!$F$33&lt;&gt;"Single"),1,0)</f>
        <v>0</v>
      </c>
      <c r="O146" s="503">
        <f>IF(M146=1,(($C$18-I146)*H146)+SUMIFS($J$20:J146,$G$20:G146,Summary!$F$32),IF(N146=1,(($C$18-K146)*H146)+SUMIFS($L$20:L146,$G$20:G146,Summary!$F$32),0))</f>
        <v>0</v>
      </c>
    </row>
    <row r="147" spans="7:15" x14ac:dyDescent="0.3">
      <c r="G147" s="500" t="s">
        <v>560</v>
      </c>
      <c r="H147" s="495"/>
      <c r="I147" s="484"/>
      <c r="J147" s="476">
        <f t="shared" si="7"/>
        <v>0</v>
      </c>
      <c r="K147" s="475"/>
      <c r="L147" s="476">
        <f t="shared" si="7"/>
        <v>0</v>
      </c>
      <c r="M147" s="140">
        <f>IF(AND(G147=Summary!$F$32,I147&lt;=$C$18,OR(I148&gt;=$C$18,I148=0),SUM($M$20:M146)&lt;1,Summary!$F$33="Single"),1,0)</f>
        <v>0</v>
      </c>
      <c r="N147" s="140">
        <f>IF(AND(G147=Summary!$F$32,I147&lt;=$C$18,OR(I148&gt;=$C$18,I148=0),SUM($N$20:N146)&lt;1,Summary!$F$33&lt;&gt;"Single"),1,0)</f>
        <v>0</v>
      </c>
      <c r="O147" s="503">
        <f>IF(M147=1,(($C$18-I147)*H147)+SUMIFS($J$20:J147,$G$20:G147,Summary!$F$32),IF(N147=1,(($C$18-K147)*H147)+SUMIFS($L$20:L147,$G$20:G147,Summary!$F$32),0))</f>
        <v>0</v>
      </c>
    </row>
    <row r="148" spans="7:15" x14ac:dyDescent="0.3">
      <c r="G148" s="500" t="s">
        <v>560</v>
      </c>
      <c r="H148" s="495"/>
      <c r="I148" s="484"/>
      <c r="J148" s="476">
        <f t="shared" si="7"/>
        <v>0</v>
      </c>
      <c r="K148" s="475"/>
      <c r="L148" s="476">
        <f t="shared" si="7"/>
        <v>0</v>
      </c>
      <c r="M148" s="140">
        <f>IF(AND(G148=Summary!$F$32,I148&lt;=$C$18,OR(I149&gt;=$C$18,I149=0),SUM($M$20:M147)&lt;1,Summary!$F$33="Single"),1,0)</f>
        <v>0</v>
      </c>
      <c r="N148" s="140">
        <f>IF(AND(G148=Summary!$F$32,I148&lt;=$C$18,OR(I149&gt;=$C$18,I149=0),SUM($N$20:N147)&lt;1,Summary!$F$33&lt;&gt;"Single"),1,0)</f>
        <v>0</v>
      </c>
      <c r="O148" s="503">
        <f>IF(M148=1,(($C$18-I148)*H148)+SUMIFS($J$20:J148,$G$20:G148,Summary!$F$32),IF(N148=1,(($C$18-K148)*H148)+SUMIFS($L$20:L148,$G$20:G148,Summary!$F$32),0))</f>
        <v>0</v>
      </c>
    </row>
    <row r="149" spans="7:15" x14ac:dyDescent="0.3">
      <c r="G149" s="500" t="s">
        <v>560</v>
      </c>
      <c r="H149" s="495"/>
      <c r="I149" s="484"/>
      <c r="J149" s="476">
        <f t="shared" si="7"/>
        <v>0</v>
      </c>
      <c r="K149" s="475"/>
      <c r="L149" s="476">
        <f t="shared" si="7"/>
        <v>0</v>
      </c>
      <c r="M149" s="140">
        <f>IF(AND(G149=Summary!$F$32,I149&lt;=$C$18,OR(I150&gt;=$C$18,I150=0),SUM($M$20:M148)&lt;1,Summary!$F$33="Single"),1,0)</f>
        <v>0</v>
      </c>
      <c r="N149" s="140">
        <f>IF(AND(G149=Summary!$F$32,I149&lt;=$C$18,OR(I150&gt;=$C$18,I150=0),SUM($N$20:N148)&lt;1,Summary!$F$33&lt;&gt;"Single"),1,0)</f>
        <v>0</v>
      </c>
      <c r="O149" s="503">
        <f>IF(M149=1,(($C$18-I149)*H149)+SUMIFS($J$20:J149,$G$20:G149,Summary!$F$32),IF(N149=1,(($C$18-K149)*H149)+SUMIFS($L$20:L149,$G$20:G149,Summary!$F$32),0))</f>
        <v>0</v>
      </c>
    </row>
    <row r="150" spans="7:15" x14ac:dyDescent="0.3">
      <c r="G150" s="500" t="s">
        <v>560</v>
      </c>
      <c r="H150" s="495"/>
      <c r="I150" s="484"/>
      <c r="J150" s="476">
        <f t="shared" si="7"/>
        <v>0</v>
      </c>
      <c r="K150" s="475"/>
      <c r="L150" s="476">
        <f t="shared" si="7"/>
        <v>0</v>
      </c>
      <c r="M150" s="140">
        <f>IF(AND(G150=Summary!$F$32,I150&lt;=$C$18,OR(I151&gt;=$C$18,I151=0),SUM($M$20:M149)&lt;1,Summary!$F$33="Single"),1,0)</f>
        <v>0</v>
      </c>
      <c r="N150" s="140">
        <f>IF(AND(G150=Summary!$F$32,I150&lt;=$C$18,OR(I151&gt;=$C$18,I151=0),SUM($N$20:N149)&lt;1,Summary!$F$33&lt;&gt;"Single"),1,0)</f>
        <v>0</v>
      </c>
      <c r="O150" s="503">
        <f>IF(M150=1,(($C$18-I150)*H150)+SUMIFS($J$20:J150,$G$20:G150,Summary!$F$32),IF(N150=1,(($C$18-K150)*H150)+SUMIFS($L$20:L150,$G$20:G150,Summary!$F$32),0))</f>
        <v>0</v>
      </c>
    </row>
    <row r="151" spans="7:15" x14ac:dyDescent="0.3">
      <c r="G151" s="500" t="s">
        <v>560</v>
      </c>
      <c r="H151" s="495"/>
      <c r="I151" s="484"/>
      <c r="J151" s="476">
        <f t="shared" si="7"/>
        <v>0</v>
      </c>
      <c r="K151" s="475"/>
      <c r="L151" s="476">
        <f t="shared" si="7"/>
        <v>0</v>
      </c>
      <c r="M151" s="140">
        <f>IF(AND(G151=Summary!$F$32,I151&lt;=$C$18,OR(I152&gt;=$C$18,I152=0),SUM($M$20:M150)&lt;1,Summary!$F$33="Single"),1,0)</f>
        <v>0</v>
      </c>
      <c r="N151" s="140">
        <f>IF(AND(G151=Summary!$F$32,I151&lt;=$C$18,OR(I152&gt;=$C$18,I152=0),SUM($N$20:N150)&lt;1,Summary!$F$33&lt;&gt;"Single"),1,0)</f>
        <v>0</v>
      </c>
      <c r="O151" s="503">
        <f>IF(M151=1,(($C$18-I151)*H151)+SUMIFS($J$20:J151,$G$20:G151,Summary!$F$32),IF(N151=1,(($C$18-K151)*H151)+SUMIFS($L$20:L151,$G$20:G151,Summary!$F$32),0))</f>
        <v>0</v>
      </c>
    </row>
    <row r="152" spans="7:15" x14ac:dyDescent="0.3">
      <c r="G152" s="500" t="s">
        <v>560</v>
      </c>
      <c r="H152" s="495"/>
      <c r="I152" s="484"/>
      <c r="J152" s="476">
        <f t="shared" si="7"/>
        <v>0</v>
      </c>
      <c r="K152" s="475"/>
      <c r="L152" s="476">
        <f t="shared" si="7"/>
        <v>0</v>
      </c>
      <c r="M152" s="140">
        <f>IF(AND(G152=Summary!$F$32,I152&lt;=$C$18,OR(I153&gt;=$C$18,I153=0),SUM($M$20:M151)&lt;1,Summary!$F$33="Single"),1,0)</f>
        <v>0</v>
      </c>
      <c r="N152" s="140">
        <f>IF(AND(G152=Summary!$F$32,I152&lt;=$C$18,OR(I153&gt;=$C$18,I153=0),SUM($N$20:N151)&lt;1,Summary!$F$33&lt;&gt;"Single"),1,0)</f>
        <v>0</v>
      </c>
      <c r="O152" s="503">
        <f>IF(M152=1,(($C$18-I152)*H152)+SUMIFS($J$20:J152,$G$20:G152,Summary!$F$32),IF(N152=1,(($C$18-K152)*H152)+SUMIFS($L$20:L152,$G$20:G152,Summary!$F$32),0))</f>
        <v>0</v>
      </c>
    </row>
    <row r="153" spans="7:15" x14ac:dyDescent="0.3">
      <c r="G153" s="500" t="s">
        <v>560</v>
      </c>
      <c r="H153" s="495"/>
      <c r="I153" s="484"/>
      <c r="J153" s="476">
        <f t="shared" si="7"/>
        <v>0</v>
      </c>
      <c r="K153" s="475"/>
      <c r="L153" s="476">
        <f t="shared" si="7"/>
        <v>0</v>
      </c>
      <c r="M153" s="140">
        <f>IF(AND(G153=Summary!$F$32,I153&lt;=$C$18,OR(I154&gt;=$C$18,I154=0),SUM($M$20:M152)&lt;1,Summary!$F$33="Single"),1,0)</f>
        <v>0</v>
      </c>
      <c r="N153" s="140">
        <f>IF(AND(G153=Summary!$F$32,I153&lt;=$C$18,OR(I154&gt;=$C$18,I154=0),SUM($N$20:N152)&lt;1,Summary!$F$33&lt;&gt;"Single"),1,0)</f>
        <v>0</v>
      </c>
      <c r="O153" s="503">
        <f>IF(M153=1,(($C$18-I153)*H153)+SUMIFS($J$20:J153,$G$20:G153,Summary!$F$32),IF(N153=1,(($C$18-K153)*H153)+SUMIFS($L$20:L153,$G$20:G153,Summary!$F$32),0))</f>
        <v>0</v>
      </c>
    </row>
    <row r="154" spans="7:15" x14ac:dyDescent="0.3">
      <c r="G154" s="500" t="s">
        <v>560</v>
      </c>
      <c r="H154" s="495"/>
      <c r="I154" s="484"/>
      <c r="J154" s="476">
        <f t="shared" si="7"/>
        <v>0</v>
      </c>
      <c r="K154" s="475"/>
      <c r="L154" s="476">
        <f t="shared" si="7"/>
        <v>0</v>
      </c>
      <c r="M154" s="140">
        <f>IF(AND(G154=Summary!$F$32,I154&lt;=$C$18,OR(I155&gt;=$C$18,I155=0),SUM($M$20:M153)&lt;1,Summary!$F$33="Single"),1,0)</f>
        <v>0</v>
      </c>
      <c r="N154" s="140">
        <f>IF(AND(G154=Summary!$F$32,I154&lt;=$C$18,OR(I155&gt;=$C$18,I155=0),SUM($N$20:N153)&lt;1,Summary!$F$33&lt;&gt;"Single"),1,0)</f>
        <v>0</v>
      </c>
      <c r="O154" s="503">
        <f>IF(M154=1,(($C$18-I154)*H154)+SUMIFS($J$20:J154,$G$20:G154,Summary!$F$32),IF(N154=1,(($C$18-K154)*H154)+SUMIFS($L$20:L154,$G$20:G154,Summary!$F$32),0))</f>
        <v>0</v>
      </c>
    </row>
    <row r="155" spans="7:15" x14ac:dyDescent="0.3">
      <c r="G155" s="500" t="s">
        <v>561</v>
      </c>
      <c r="H155" s="495">
        <v>0.01</v>
      </c>
      <c r="I155" s="484">
        <v>0</v>
      </c>
      <c r="J155" s="485">
        <v>0</v>
      </c>
      <c r="K155" s="475">
        <v>0</v>
      </c>
      <c r="L155" s="485">
        <v>0</v>
      </c>
      <c r="M155" s="140">
        <f>IF(AND(G155=Summary!$F$32,I155&lt;=$C$18,OR(I156&gt;=$C$18,I156=0),SUM($M$20:M154)&lt;1,Summary!$F$33="Single"),1,0)</f>
        <v>0</v>
      </c>
      <c r="N155" s="140">
        <f>IF(AND(G155=Summary!$F$32,I155&lt;=$C$18,OR(I156&gt;=$C$18,I156=0),SUM($N$20:N154)&lt;1,Summary!$F$33&lt;&gt;"Single"),1,0)</f>
        <v>0</v>
      </c>
      <c r="O155" s="503">
        <f>IF(M155=1,(($C$18-I155)*H155)+SUMIFS($J$20:J155,$G$20:G155,Summary!$F$32),IF(N155=1,(($C$18-K155)*H155)+SUMIFS($L$20:L155,$G$20:G155,Summary!$F$32),0))</f>
        <v>0</v>
      </c>
    </row>
    <row r="156" spans="7:15" x14ac:dyDescent="0.3">
      <c r="G156" s="500" t="s">
        <v>561</v>
      </c>
      <c r="H156" s="495">
        <v>0.02</v>
      </c>
      <c r="I156" s="484">
        <v>750</v>
      </c>
      <c r="J156" s="476">
        <f>IF(H156&lt;&gt;0,(I156-I155)*$H155+SUM(J155:J155),0)</f>
        <v>7.5</v>
      </c>
      <c r="K156" s="475">
        <v>1000</v>
      </c>
      <c r="L156" s="476">
        <f>IF(J156&lt;&gt;0,(K156-K155)*$H155+SUM(L155:L155),0)</f>
        <v>10</v>
      </c>
      <c r="M156" s="140">
        <f>IF(AND(G156=Summary!$F$32,I156&lt;=$C$18,OR(I157&gt;=$C$18,I157=0),SUM($M$20:M155)&lt;1,Summary!$F$33="Single"),1,0)</f>
        <v>0</v>
      </c>
      <c r="N156" s="140">
        <f>IF(AND(G156=Summary!$F$32,I156&lt;=$C$18,OR(I157&gt;=$C$18,I157=0),SUM($N$20:N155)&lt;1,Summary!$F$33&lt;&gt;"Single"),1,0)</f>
        <v>0</v>
      </c>
      <c r="O156" s="503">
        <f>IF(M156=1,(($C$18-I156)*H156)+SUMIFS($J$20:J156,$G$20:G156,Summary!$F$32),IF(N156=1,(($C$18-K156)*H156)+SUMIFS($L$20:L156,$G$20:G156,Summary!$F$32),0))</f>
        <v>0</v>
      </c>
    </row>
    <row r="157" spans="7:15" x14ac:dyDescent="0.3">
      <c r="G157" s="500" t="s">
        <v>561</v>
      </c>
      <c r="H157" s="495">
        <v>0.03</v>
      </c>
      <c r="I157" s="484">
        <v>2250</v>
      </c>
      <c r="J157" s="476">
        <f t="shared" ref="J157:L169" si="8">IF(H157&lt;&gt;0,(I157-I156)*$H156+SUM(J156:J156),0)</f>
        <v>37.5</v>
      </c>
      <c r="K157" s="475">
        <v>3000</v>
      </c>
      <c r="L157" s="476">
        <f t="shared" si="8"/>
        <v>50</v>
      </c>
      <c r="M157" s="140">
        <f>IF(AND(G157=Summary!$F$32,I157&lt;=$C$18,OR(I158&gt;=$C$18,I158=0),SUM($M$20:M156)&lt;1,Summary!$F$33="Single"),1,0)</f>
        <v>0</v>
      </c>
      <c r="N157" s="140">
        <f>IF(AND(G157=Summary!$F$32,I157&lt;=$C$18,OR(I158&gt;=$C$18,I158=0),SUM($N$20:N156)&lt;1,Summary!$F$33&lt;&gt;"Single"),1,0)</f>
        <v>0</v>
      </c>
      <c r="O157" s="503">
        <f>IF(M157=1,(($C$18-I157)*H157)+SUMIFS($J$20:J157,$G$20:G157,Summary!$F$32),IF(N157=1,(($C$18-K157)*H157)+SUMIFS($L$20:L157,$G$20:G157,Summary!$F$32),0))</f>
        <v>0</v>
      </c>
    </row>
    <row r="158" spans="7:15" x14ac:dyDescent="0.3">
      <c r="G158" s="500" t="s">
        <v>561</v>
      </c>
      <c r="H158" s="495">
        <v>0.04</v>
      </c>
      <c r="I158" s="484">
        <v>3750</v>
      </c>
      <c r="J158" s="476">
        <f t="shared" si="8"/>
        <v>82.5</v>
      </c>
      <c r="K158" s="475">
        <v>5000</v>
      </c>
      <c r="L158" s="476">
        <f t="shared" si="8"/>
        <v>110</v>
      </c>
      <c r="M158" s="140">
        <f>IF(AND(G158=Summary!$F$32,I158&lt;=$C$18,OR(I159&gt;=$C$18,I159=0),SUM($M$20:M157)&lt;1,Summary!$F$33="Single"),1,0)</f>
        <v>0</v>
      </c>
      <c r="N158" s="140">
        <f>IF(AND(G158=Summary!$F$32,I158&lt;=$C$18,OR(I159&gt;=$C$18,I159=0),SUM($N$20:N157)&lt;1,Summary!$F$33&lt;&gt;"Single"),1,0)</f>
        <v>0</v>
      </c>
      <c r="O158" s="503">
        <f>IF(M158=1,(($C$18-I158)*H158)+SUMIFS($J$20:J158,$G$20:G158,Summary!$F$32),IF(N158=1,(($C$18-K158)*H158)+SUMIFS($L$20:L158,$G$20:G158,Summary!$F$32),0))</f>
        <v>0</v>
      </c>
    </row>
    <row r="159" spans="7:15" x14ac:dyDescent="0.3">
      <c r="G159" s="500" t="s">
        <v>561</v>
      </c>
      <c r="H159" s="495">
        <v>0.05</v>
      </c>
      <c r="I159" s="484">
        <v>5250</v>
      </c>
      <c r="J159" s="476">
        <f t="shared" si="8"/>
        <v>142.5</v>
      </c>
      <c r="K159" s="475">
        <v>7000</v>
      </c>
      <c r="L159" s="476">
        <f t="shared" si="8"/>
        <v>190</v>
      </c>
      <c r="M159" s="140">
        <f>IF(AND(G159=Summary!$F$32,I159&lt;=$C$18,OR(I160&gt;=$C$18,I160=0),SUM($M$20:M158)&lt;1,Summary!$F$33="Single"),1,0)</f>
        <v>0</v>
      </c>
      <c r="N159" s="140">
        <f>IF(AND(G159=Summary!$F$32,I159&lt;=$C$18,OR(I160&gt;=$C$18,I160=0),SUM($N$20:N158)&lt;1,Summary!$F$33&lt;&gt;"Single"),1,0)</f>
        <v>0</v>
      </c>
      <c r="O159" s="503">
        <f>IF(M159=1,(($C$18-I159)*H159)+SUMIFS($J$20:J159,$G$20:G159,Summary!$F$32),IF(N159=1,(($C$18-K159)*H159)+SUMIFS($L$20:L159,$G$20:G159,Summary!$F$32),0))</f>
        <v>0</v>
      </c>
    </row>
    <row r="160" spans="7:15" x14ac:dyDescent="0.3">
      <c r="G160" s="500" t="s">
        <v>561</v>
      </c>
      <c r="H160" s="495">
        <v>5.7500000000000002E-2</v>
      </c>
      <c r="I160" s="484">
        <v>7000</v>
      </c>
      <c r="J160" s="476">
        <f t="shared" si="8"/>
        <v>230</v>
      </c>
      <c r="K160" s="475">
        <v>10000</v>
      </c>
      <c r="L160" s="476">
        <f t="shared" si="8"/>
        <v>340</v>
      </c>
      <c r="M160" s="140">
        <f>IF(AND(G160=Summary!$F$32,I160&lt;=$C$18,OR(I161&gt;=$C$18,I161=0),SUM($M$20:M159)&lt;1,Summary!$F$33="Single"),1,0)</f>
        <v>0</v>
      </c>
      <c r="N160" s="140">
        <f>IF(AND(G160=Summary!$F$32,I160&lt;=$C$18,OR(I161&gt;=$C$18,I161=0),SUM($N$20:N159)&lt;1,Summary!$F$33&lt;&gt;"Single"),1,0)</f>
        <v>0</v>
      </c>
      <c r="O160" s="503">
        <f>IF(M160=1,(($C$18-I160)*H160)+SUMIFS($J$20:J160,$G$20:G160,Summary!$F$32),IF(N160=1,(($C$18-K160)*H160)+SUMIFS($L$20:L160,$G$20:G160,Summary!$F$32),0))</f>
        <v>0</v>
      </c>
    </row>
    <row r="161" spans="7:15" x14ac:dyDescent="0.3">
      <c r="G161" s="500" t="s">
        <v>561</v>
      </c>
      <c r="H161" s="495"/>
      <c r="I161" s="484"/>
      <c r="J161" s="476">
        <f t="shared" si="8"/>
        <v>0</v>
      </c>
      <c r="K161" s="475"/>
      <c r="L161" s="476">
        <f t="shared" si="8"/>
        <v>0</v>
      </c>
      <c r="M161" s="140">
        <f>IF(AND(G161=Summary!$F$32,I161&lt;=$C$18,OR(I162&gt;=$C$18,I162=0),SUM($M$20:M160)&lt;1,Summary!$F$33="Single"),1,0)</f>
        <v>0</v>
      </c>
      <c r="N161" s="140">
        <f>IF(AND(G161=Summary!$F$32,I161&lt;=$C$18,OR(I162&gt;=$C$18,I162=0),SUM($N$20:N160)&lt;1,Summary!$F$33&lt;&gt;"Single"),1,0)</f>
        <v>0</v>
      </c>
      <c r="O161" s="503">
        <f>IF(M161=1,(($C$18-I161)*H161)+SUMIFS($J$20:J161,$G$20:G161,Summary!$F$32),IF(N161=1,(($C$18-K161)*H161)+SUMIFS($L$20:L161,$G$20:G161,Summary!$F$32),0))</f>
        <v>0</v>
      </c>
    </row>
    <row r="162" spans="7:15" x14ac:dyDescent="0.3">
      <c r="G162" s="500" t="s">
        <v>561</v>
      </c>
      <c r="H162" s="495"/>
      <c r="I162" s="484"/>
      <c r="J162" s="476">
        <f t="shared" si="8"/>
        <v>0</v>
      </c>
      <c r="K162" s="475"/>
      <c r="L162" s="476">
        <f t="shared" si="8"/>
        <v>0</v>
      </c>
      <c r="M162" s="140">
        <f>IF(AND(G162=Summary!$F$32,I162&lt;=$C$18,OR(I163&gt;=$C$18,I163=0),SUM($M$20:M161)&lt;1,Summary!$F$33="Single"),1,0)</f>
        <v>0</v>
      </c>
      <c r="N162" s="140">
        <f>IF(AND(G162=Summary!$F$32,I162&lt;=$C$18,OR(I163&gt;=$C$18,I163=0),SUM($N$20:N161)&lt;1,Summary!$F$33&lt;&gt;"Single"),1,0)</f>
        <v>0</v>
      </c>
      <c r="O162" s="503">
        <f>IF(M162=1,(($C$18-I162)*H162)+SUMIFS($J$20:J162,$G$20:G162,Summary!$F$32),IF(N162=1,(($C$18-K162)*H162)+SUMIFS($L$20:L162,$G$20:G162,Summary!$F$32),0))</f>
        <v>0</v>
      </c>
    </row>
    <row r="163" spans="7:15" x14ac:dyDescent="0.3">
      <c r="G163" s="500" t="s">
        <v>561</v>
      </c>
      <c r="H163" s="495"/>
      <c r="I163" s="484"/>
      <c r="J163" s="476">
        <f t="shared" si="8"/>
        <v>0</v>
      </c>
      <c r="K163" s="475"/>
      <c r="L163" s="476">
        <f t="shared" si="8"/>
        <v>0</v>
      </c>
      <c r="M163" s="140">
        <f>IF(AND(G163=Summary!$F$32,I163&lt;=$C$18,OR(I164&gt;=$C$18,I164=0),SUM($M$20:M162)&lt;1,Summary!$F$33="Single"),1,0)</f>
        <v>0</v>
      </c>
      <c r="N163" s="140">
        <f>IF(AND(G163=Summary!$F$32,I163&lt;=$C$18,OR(I164&gt;=$C$18,I164=0),SUM($N$20:N162)&lt;1,Summary!$F$33&lt;&gt;"Single"),1,0)</f>
        <v>0</v>
      </c>
      <c r="O163" s="503">
        <f>IF(M163=1,(($C$18-I163)*H163)+SUMIFS($J$20:J163,$G$20:G163,Summary!$F$32),IF(N163=1,(($C$18-K163)*H163)+SUMIFS($L$20:L163,$G$20:G163,Summary!$F$32),0))</f>
        <v>0</v>
      </c>
    </row>
    <row r="164" spans="7:15" x14ac:dyDescent="0.3">
      <c r="G164" s="500" t="s">
        <v>561</v>
      </c>
      <c r="H164" s="495"/>
      <c r="I164" s="484"/>
      <c r="J164" s="476">
        <f t="shared" si="8"/>
        <v>0</v>
      </c>
      <c r="K164" s="475"/>
      <c r="L164" s="476">
        <f t="shared" si="8"/>
        <v>0</v>
      </c>
      <c r="M164" s="140">
        <f>IF(AND(G164=Summary!$F$32,I164&lt;=$C$18,OR(I165&gt;=$C$18,I165=0),SUM($M$20:M163)&lt;1,Summary!$F$33="Single"),1,0)</f>
        <v>0</v>
      </c>
      <c r="N164" s="140">
        <f>IF(AND(G164=Summary!$F$32,I164&lt;=$C$18,OR(I165&gt;=$C$18,I165=0),SUM($N$20:N163)&lt;1,Summary!$F$33&lt;&gt;"Single"),1,0)</f>
        <v>0</v>
      </c>
      <c r="O164" s="503">
        <f>IF(M164=1,(($C$18-I164)*H164)+SUMIFS($J$20:J164,$G$20:G164,Summary!$F$32),IF(N164=1,(($C$18-K164)*H164)+SUMIFS($L$20:L164,$G$20:G164,Summary!$F$32),0))</f>
        <v>0</v>
      </c>
    </row>
    <row r="165" spans="7:15" x14ac:dyDescent="0.3">
      <c r="G165" s="500" t="s">
        <v>561</v>
      </c>
      <c r="H165" s="495"/>
      <c r="I165" s="484"/>
      <c r="J165" s="476">
        <f t="shared" si="8"/>
        <v>0</v>
      </c>
      <c r="K165" s="475"/>
      <c r="L165" s="476">
        <f t="shared" si="8"/>
        <v>0</v>
      </c>
      <c r="M165" s="140">
        <f>IF(AND(G165=Summary!$F$32,I165&lt;=$C$18,OR(I166&gt;=$C$18,I166=0),SUM($M$20:M164)&lt;1,Summary!$F$33="Single"),1,0)</f>
        <v>0</v>
      </c>
      <c r="N165" s="140">
        <f>IF(AND(G165=Summary!$F$32,I165&lt;=$C$18,OR(I166&gt;=$C$18,I166=0),SUM($N$20:N164)&lt;1,Summary!$F$33&lt;&gt;"Single"),1,0)</f>
        <v>0</v>
      </c>
      <c r="O165" s="503">
        <f>IF(M165=1,(($C$18-I165)*H165)+SUMIFS($J$20:J165,$G$20:G165,Summary!$F$32),IF(N165=1,(($C$18-K165)*H165)+SUMIFS($L$20:L165,$G$20:G165,Summary!$F$32),0))</f>
        <v>0</v>
      </c>
    </row>
    <row r="166" spans="7:15" x14ac:dyDescent="0.3">
      <c r="G166" s="500" t="s">
        <v>561</v>
      </c>
      <c r="H166" s="495"/>
      <c r="I166" s="484"/>
      <c r="J166" s="476">
        <f t="shared" si="8"/>
        <v>0</v>
      </c>
      <c r="K166" s="475"/>
      <c r="L166" s="476">
        <f t="shared" si="8"/>
        <v>0</v>
      </c>
      <c r="M166" s="140">
        <f>IF(AND(G166=Summary!$F$32,I166&lt;=$C$18,OR(I167&gt;=$C$18,I167=0),SUM($M$20:M165)&lt;1,Summary!$F$33="Single"),1,0)</f>
        <v>0</v>
      </c>
      <c r="N166" s="140">
        <f>IF(AND(G166=Summary!$F$32,I166&lt;=$C$18,OR(I167&gt;=$C$18,I167=0),SUM($N$20:N165)&lt;1,Summary!$F$33&lt;&gt;"Single"),1,0)</f>
        <v>0</v>
      </c>
      <c r="O166" s="503">
        <f>IF(M166=1,(($C$18-I166)*H166)+SUMIFS($J$20:J166,$G$20:G166,Summary!$F$32),IF(N166=1,(($C$18-K166)*H166)+SUMIFS($L$20:L166,$G$20:G166,Summary!$F$32),0))</f>
        <v>0</v>
      </c>
    </row>
    <row r="167" spans="7:15" x14ac:dyDescent="0.3">
      <c r="G167" s="500" t="s">
        <v>561</v>
      </c>
      <c r="H167" s="495"/>
      <c r="I167" s="484"/>
      <c r="J167" s="476">
        <f t="shared" si="8"/>
        <v>0</v>
      </c>
      <c r="K167" s="475"/>
      <c r="L167" s="476">
        <f t="shared" si="8"/>
        <v>0</v>
      </c>
      <c r="M167" s="140">
        <f>IF(AND(G167=Summary!$F$32,I167&lt;=$C$18,OR(I168&gt;=$C$18,I168=0),SUM($M$20:M166)&lt;1,Summary!$F$33="Single"),1,0)</f>
        <v>0</v>
      </c>
      <c r="N167" s="140">
        <f>IF(AND(G167=Summary!$F$32,I167&lt;=$C$18,OR(I168&gt;=$C$18,I168=0),SUM($N$20:N166)&lt;1,Summary!$F$33&lt;&gt;"Single"),1,0)</f>
        <v>0</v>
      </c>
      <c r="O167" s="503">
        <f>IF(M167=1,(($C$18-I167)*H167)+SUMIFS($J$20:J167,$G$20:G167,Summary!$F$32),IF(N167=1,(($C$18-K167)*H167)+SUMIFS($L$20:L167,$G$20:G167,Summary!$F$32),0))</f>
        <v>0</v>
      </c>
    </row>
    <row r="168" spans="7:15" x14ac:dyDescent="0.3">
      <c r="G168" s="500" t="s">
        <v>561</v>
      </c>
      <c r="H168" s="495"/>
      <c r="I168" s="484"/>
      <c r="J168" s="476">
        <f t="shared" si="8"/>
        <v>0</v>
      </c>
      <c r="K168" s="475"/>
      <c r="L168" s="476">
        <f t="shared" si="8"/>
        <v>0</v>
      </c>
      <c r="M168" s="140">
        <f>IF(AND(G168=Summary!$F$32,I168&lt;=$C$18,OR(I169&gt;=$C$18,I169=0),SUM($M$20:M167)&lt;1,Summary!$F$33="Single"),1,0)</f>
        <v>0</v>
      </c>
      <c r="N168" s="140">
        <f>IF(AND(G168=Summary!$F$32,I168&lt;=$C$18,OR(I169&gt;=$C$18,I169=0),SUM($N$20:N167)&lt;1,Summary!$F$33&lt;&gt;"Single"),1,0)</f>
        <v>0</v>
      </c>
      <c r="O168" s="503">
        <f>IF(M168=1,(($C$18-I168)*H168)+SUMIFS($J$20:J168,$G$20:G168,Summary!$F$32),IF(N168=1,(($C$18-K168)*H168)+SUMIFS($L$20:L168,$G$20:G168,Summary!$F$32),0))</f>
        <v>0</v>
      </c>
    </row>
    <row r="169" spans="7:15" x14ac:dyDescent="0.3">
      <c r="G169" s="500" t="s">
        <v>561</v>
      </c>
      <c r="H169" s="495"/>
      <c r="I169" s="484"/>
      <c r="J169" s="476">
        <f t="shared" si="8"/>
        <v>0</v>
      </c>
      <c r="K169" s="475"/>
      <c r="L169" s="476">
        <f t="shared" si="8"/>
        <v>0</v>
      </c>
      <c r="M169" s="140">
        <f>IF(AND(G169=Summary!$F$32,I169&lt;=$C$18,OR(I170&gt;=$C$18,I170=0),SUM($M$20:M168)&lt;1,Summary!$F$33="Single"),1,0)</f>
        <v>0</v>
      </c>
      <c r="N169" s="140">
        <f>IF(AND(G169=Summary!$F$32,I169&lt;=$C$18,OR(I170&gt;=$C$18,I170=0),SUM($N$20:N168)&lt;1,Summary!$F$33&lt;&gt;"Single"),1,0)</f>
        <v>0</v>
      </c>
      <c r="O169" s="503">
        <f>IF(M169=1,(($C$18-I169)*H169)+SUMIFS($J$20:J169,$G$20:G169,Summary!$F$32),IF(N169=1,(($C$18-K169)*H169)+SUMIFS($L$20:L169,$G$20:G169,Summary!$F$32),0))</f>
        <v>0</v>
      </c>
    </row>
    <row r="170" spans="7:15" x14ac:dyDescent="0.3">
      <c r="G170" s="500" t="s">
        <v>562</v>
      </c>
      <c r="H170" s="495">
        <v>1.4E-2</v>
      </c>
      <c r="I170" s="484">
        <v>0</v>
      </c>
      <c r="J170" s="485">
        <v>0</v>
      </c>
      <c r="K170" s="475">
        <v>0</v>
      </c>
      <c r="L170" s="485">
        <v>0</v>
      </c>
      <c r="M170" s="140">
        <f>IF(AND(G170=Summary!$F$32,I170&lt;=$C$18,OR(I171&gt;=$C$18,I171=0),SUM($M$20:M169)&lt;1,Summary!$F$33="Single"),1,0)</f>
        <v>0</v>
      </c>
      <c r="N170" s="140">
        <f>IF(AND(G170=Summary!$F$32,I170&lt;=$C$18,OR(I171&gt;=$C$18,I171=0),SUM($N$20:N169)&lt;1,Summary!$F$33&lt;&gt;"Single"),1,0)</f>
        <v>0</v>
      </c>
      <c r="O170" s="503">
        <f>IF(M170=1,(($C$18-I170)*H170)+SUMIFS($J$20:J170,$G$20:G170,Summary!$F$32),IF(N170=1,(($C$18-K170)*H170)+SUMIFS($L$20:L170,$G$20:G170,Summary!$F$32),0))</f>
        <v>0</v>
      </c>
    </row>
    <row r="171" spans="7:15" x14ac:dyDescent="0.3">
      <c r="G171" s="500" t="s">
        <v>562</v>
      </c>
      <c r="H171" s="495">
        <v>3.2000000000000001E-2</v>
      </c>
      <c r="I171" s="484">
        <v>2400</v>
      </c>
      <c r="J171" s="476">
        <f>IF(H171&lt;&gt;0,(I171-I170)*$H170+SUM(J170:J170),0)</f>
        <v>33.6</v>
      </c>
      <c r="K171" s="475">
        <v>4800</v>
      </c>
      <c r="L171" s="476">
        <f>IF(J171&lt;&gt;0,(K171-K170)*$H170+SUM(L170:L170),0)</f>
        <v>67.2</v>
      </c>
      <c r="M171" s="140">
        <f>IF(AND(G171=Summary!$F$32,I171&lt;=$C$18,OR(I172&gt;=$C$18,I172=0),SUM($M$20:M170)&lt;1,Summary!$F$33="Single"),1,0)</f>
        <v>0</v>
      </c>
      <c r="N171" s="140">
        <f>IF(AND(G171=Summary!$F$32,I171&lt;=$C$18,OR(I172&gt;=$C$18,I172=0),SUM($N$20:N170)&lt;1,Summary!$F$33&lt;&gt;"Single"),1,0)</f>
        <v>0</v>
      </c>
      <c r="O171" s="503">
        <f>IF(M171=1,(($C$18-I171)*H171)+SUMIFS($J$20:J171,$G$20:G171,Summary!$F$32),IF(N171=1,(($C$18-K171)*H171)+SUMIFS($L$20:L171,$G$20:G171,Summary!$F$32),0))</f>
        <v>0</v>
      </c>
    </row>
    <row r="172" spans="7:15" x14ac:dyDescent="0.3">
      <c r="G172" s="500" t="s">
        <v>562</v>
      </c>
      <c r="H172" s="495">
        <v>5.5E-2</v>
      </c>
      <c r="I172" s="484">
        <v>4800</v>
      </c>
      <c r="J172" s="476">
        <f t="shared" ref="J172:L184" si="9">IF(H172&lt;&gt;0,(I172-I171)*$H171+SUM(J171:J171),0)</f>
        <v>110.4</v>
      </c>
      <c r="K172" s="475">
        <v>9600</v>
      </c>
      <c r="L172" s="476">
        <f t="shared" si="9"/>
        <v>220.8</v>
      </c>
      <c r="M172" s="140">
        <f>IF(AND(G172=Summary!$F$32,I172&lt;=$C$18,OR(I173&gt;=$C$18,I173=0),SUM($M$20:M171)&lt;1,Summary!$F$33="Single"),1,0)</f>
        <v>0</v>
      </c>
      <c r="N172" s="140">
        <f>IF(AND(G172=Summary!$F$32,I172&lt;=$C$18,OR(I173&gt;=$C$18,I173=0),SUM($N$20:N171)&lt;1,Summary!$F$33&lt;&gt;"Single"),1,0)</f>
        <v>0</v>
      </c>
      <c r="O172" s="503">
        <f>IF(M172=1,(($C$18-I172)*H172)+SUMIFS($J$20:J172,$G$20:G172,Summary!$F$32),IF(N172=1,(($C$18-K172)*H172)+SUMIFS($L$20:L172,$G$20:G172,Summary!$F$32),0))</f>
        <v>0</v>
      </c>
    </row>
    <row r="173" spans="7:15" x14ac:dyDescent="0.3">
      <c r="G173" s="500" t="s">
        <v>562</v>
      </c>
      <c r="H173" s="495">
        <v>6.4000000000000001E-2</v>
      </c>
      <c r="I173" s="484">
        <v>9600</v>
      </c>
      <c r="J173" s="476">
        <f t="shared" si="9"/>
        <v>374.4</v>
      </c>
      <c r="K173" s="475">
        <v>19200</v>
      </c>
      <c r="L173" s="476">
        <f t="shared" si="9"/>
        <v>748.8</v>
      </c>
      <c r="M173" s="140">
        <f>IF(AND(G173=Summary!$F$32,I173&lt;=$C$18,OR(I174&gt;=$C$18,I174=0),SUM($M$20:M172)&lt;1,Summary!$F$33="Single"),1,0)</f>
        <v>0</v>
      </c>
      <c r="N173" s="140">
        <f>IF(AND(G173=Summary!$F$32,I173&lt;=$C$18,OR(I174&gt;=$C$18,I174=0),SUM($N$20:N172)&lt;1,Summary!$F$33&lt;&gt;"Single"),1,0)</f>
        <v>0</v>
      </c>
      <c r="O173" s="503">
        <f>IF(M173=1,(($C$18-I173)*H173)+SUMIFS($J$20:J173,$G$20:G173,Summary!$F$32),IF(N173=1,(($C$18-K173)*H173)+SUMIFS($L$20:L173,$G$20:G173,Summary!$F$32),0))</f>
        <v>0</v>
      </c>
    </row>
    <row r="174" spans="7:15" x14ac:dyDescent="0.3">
      <c r="G174" s="500" t="s">
        <v>562</v>
      </c>
      <c r="H174" s="495">
        <v>6.8000000000000005E-2</v>
      </c>
      <c r="I174" s="484">
        <v>14400</v>
      </c>
      <c r="J174" s="476">
        <f t="shared" si="9"/>
        <v>681.59999999999991</v>
      </c>
      <c r="K174" s="475">
        <v>28800</v>
      </c>
      <c r="L174" s="476">
        <f t="shared" si="9"/>
        <v>1363.1999999999998</v>
      </c>
      <c r="M174" s="140">
        <f>IF(AND(G174=Summary!$F$32,I174&lt;=$C$18,OR(I175&gt;=$C$18,I175=0),SUM($M$20:M173)&lt;1,Summary!$F$33="Single"),1,0)</f>
        <v>0</v>
      </c>
      <c r="N174" s="140">
        <f>IF(AND(G174=Summary!$F$32,I174&lt;=$C$18,OR(I175&gt;=$C$18,I175=0),SUM($N$20:N173)&lt;1,Summary!$F$33&lt;&gt;"Single"),1,0)</f>
        <v>0</v>
      </c>
      <c r="O174" s="503">
        <f>IF(M174=1,(($C$18-I174)*H174)+SUMIFS($J$20:J174,$G$20:G174,Summary!$F$32),IF(N174=1,(($C$18-K174)*H174)+SUMIFS($L$20:L174,$G$20:G174,Summary!$F$32),0))</f>
        <v>0</v>
      </c>
    </row>
    <row r="175" spans="7:15" x14ac:dyDescent="0.3">
      <c r="G175" s="500" t="s">
        <v>562</v>
      </c>
      <c r="H175" s="495">
        <v>7.1999999999999995E-2</v>
      </c>
      <c r="I175" s="484">
        <v>19200</v>
      </c>
      <c r="J175" s="476">
        <f t="shared" si="9"/>
        <v>1008</v>
      </c>
      <c r="K175" s="475">
        <v>38400</v>
      </c>
      <c r="L175" s="476">
        <f t="shared" si="9"/>
        <v>2016</v>
      </c>
      <c r="M175" s="140">
        <f>IF(AND(G175=Summary!$F$32,I175&lt;=$C$18,OR(I176&gt;=$C$18,I176=0),SUM($M$20:M174)&lt;1,Summary!$F$33="Single"),1,0)</f>
        <v>0</v>
      </c>
      <c r="N175" s="140">
        <f>IF(AND(G175=Summary!$F$32,I175&lt;=$C$18,OR(I176&gt;=$C$18,I176=0),SUM($N$20:N174)&lt;1,Summary!$F$33&lt;&gt;"Single"),1,0)</f>
        <v>0</v>
      </c>
      <c r="O175" s="503">
        <f>IF(M175=1,(($C$18-I175)*H175)+SUMIFS($J$20:J175,$G$20:G175,Summary!$F$32),IF(N175=1,(($C$18-K175)*H175)+SUMIFS($L$20:L175,$G$20:G175,Summary!$F$32),0))</f>
        <v>0</v>
      </c>
    </row>
    <row r="176" spans="7:15" x14ac:dyDescent="0.3">
      <c r="G176" s="500" t="s">
        <v>562</v>
      </c>
      <c r="H176" s="495">
        <v>7.5999999999999998E-2</v>
      </c>
      <c r="I176" s="484">
        <v>24000</v>
      </c>
      <c r="J176" s="476">
        <f t="shared" si="9"/>
        <v>1353.6</v>
      </c>
      <c r="K176" s="475">
        <v>48000</v>
      </c>
      <c r="L176" s="476">
        <f t="shared" si="9"/>
        <v>2707.2</v>
      </c>
      <c r="M176" s="140">
        <f>IF(AND(G176=Summary!$F$32,I176&lt;=$C$18,OR(I177&gt;=$C$18,I177=0),SUM($M$20:M175)&lt;1,Summary!$F$33="Single"),1,0)</f>
        <v>0</v>
      </c>
      <c r="N176" s="140">
        <f>IF(AND(G176=Summary!$F$32,I176&lt;=$C$18,OR(I177&gt;=$C$18,I177=0),SUM($N$20:N175)&lt;1,Summary!$F$33&lt;&gt;"Single"),1,0)</f>
        <v>0</v>
      </c>
      <c r="O176" s="503">
        <f>IF(M176=1,(($C$18-I176)*H176)+SUMIFS($J$20:J176,$G$20:G176,Summary!$F$32),IF(N176=1,(($C$18-K176)*H176)+SUMIFS($L$20:L176,$G$20:G176,Summary!$F$32),0))</f>
        <v>0</v>
      </c>
    </row>
    <row r="177" spans="7:15" x14ac:dyDescent="0.3">
      <c r="G177" s="500" t="s">
        <v>562</v>
      </c>
      <c r="H177" s="495">
        <v>7.9000000000000001E-2</v>
      </c>
      <c r="I177" s="484">
        <v>36000</v>
      </c>
      <c r="J177" s="476">
        <f t="shared" si="9"/>
        <v>2265.6</v>
      </c>
      <c r="K177" s="475">
        <v>72000</v>
      </c>
      <c r="L177" s="476">
        <f t="shared" si="9"/>
        <v>4531.2</v>
      </c>
      <c r="M177" s="140">
        <f>IF(AND(G177=Summary!$F$32,I177&lt;=$C$18,OR(I178&gt;=$C$18,I178=0),SUM($M$20:M176)&lt;1,Summary!$F$33="Single"),1,0)</f>
        <v>0</v>
      </c>
      <c r="N177" s="140">
        <f>IF(AND(G177=Summary!$F$32,I177&lt;=$C$18,OR(I178&gt;=$C$18,I178=0),SUM($N$20:N176)&lt;1,Summary!$F$33&lt;&gt;"Single"),1,0)</f>
        <v>0</v>
      </c>
      <c r="O177" s="503">
        <f>IF(M177=1,(($C$18-I177)*H177)+SUMIFS($J$20:J177,$G$20:G177,Summary!$F$32),IF(N177=1,(($C$18-K177)*H177)+SUMIFS($L$20:L177,$G$20:G177,Summary!$F$32),0))</f>
        <v>0</v>
      </c>
    </row>
    <row r="178" spans="7:15" x14ac:dyDescent="0.3">
      <c r="G178" s="500" t="s">
        <v>562</v>
      </c>
      <c r="H178" s="495">
        <v>8.2500000000000004E-2</v>
      </c>
      <c r="I178" s="484">
        <v>48000</v>
      </c>
      <c r="J178" s="476">
        <f t="shared" si="9"/>
        <v>3213.6</v>
      </c>
      <c r="K178" s="475">
        <v>96000</v>
      </c>
      <c r="L178" s="476">
        <f t="shared" si="9"/>
        <v>6427.2</v>
      </c>
      <c r="M178" s="140">
        <f>IF(AND(G178=Summary!$F$32,I178&lt;=$C$18,OR(I179&gt;=$C$18,I179=0),SUM($M$20:M177)&lt;1,Summary!$F$33="Single"),1,0)</f>
        <v>0</v>
      </c>
      <c r="N178" s="140">
        <f>IF(AND(G178=Summary!$F$32,I178&lt;=$C$18,OR(I179&gt;=$C$18,I179=0),SUM($N$20:N177)&lt;1,Summary!$F$33&lt;&gt;"Single"),1,0)</f>
        <v>0</v>
      </c>
      <c r="O178" s="503">
        <f>IF(M178=1,(($C$18-I178)*H178)+SUMIFS($J$20:J178,$G$20:G178,Summary!$F$32),IF(N178=1,(($C$18-K178)*H178)+SUMIFS($L$20:L178,$G$20:G178,Summary!$F$32),0))</f>
        <v>0</v>
      </c>
    </row>
    <row r="179" spans="7:15" x14ac:dyDescent="0.3">
      <c r="G179" s="500" t="s">
        <v>562</v>
      </c>
      <c r="H179" s="495">
        <v>0.09</v>
      </c>
      <c r="I179" s="484">
        <v>150000</v>
      </c>
      <c r="J179" s="476">
        <f t="shared" si="9"/>
        <v>11628.6</v>
      </c>
      <c r="K179" s="475">
        <v>300000</v>
      </c>
      <c r="L179" s="476">
        <f t="shared" si="9"/>
        <v>23257.200000000001</v>
      </c>
      <c r="M179" s="140">
        <f>IF(AND(G179=Summary!$F$32,I179&lt;=$C$18,OR(I180&gt;=$C$18,I180=0),SUM($M$20:M178)&lt;1,Summary!$F$33="Single"),1,0)</f>
        <v>0</v>
      </c>
      <c r="N179" s="140">
        <f>IF(AND(G179=Summary!$F$32,I179&lt;=$C$18,OR(I180&gt;=$C$18,I180=0),SUM($N$20:N178)&lt;1,Summary!$F$33&lt;&gt;"Single"),1,0)</f>
        <v>0</v>
      </c>
      <c r="O179" s="503">
        <f>IF(M179=1,(($C$18-I179)*H179)+SUMIFS($J$20:J179,$G$20:G179,Summary!$F$32),IF(N179=1,(($C$18-K179)*H179)+SUMIFS($L$20:L179,$G$20:G179,Summary!$F$32),0))</f>
        <v>0</v>
      </c>
    </row>
    <row r="180" spans="7:15" x14ac:dyDescent="0.3">
      <c r="G180" s="500" t="s">
        <v>562</v>
      </c>
      <c r="H180" s="495">
        <v>0.1</v>
      </c>
      <c r="I180" s="484">
        <v>175000</v>
      </c>
      <c r="J180" s="476">
        <f t="shared" si="9"/>
        <v>13878.6</v>
      </c>
      <c r="K180" s="475">
        <v>350000</v>
      </c>
      <c r="L180" s="476">
        <f t="shared" si="9"/>
        <v>27757.200000000001</v>
      </c>
      <c r="M180" s="140">
        <f>IF(AND(G180=Summary!$F$32,I180&lt;=$C$18,OR(I181&gt;=$C$18,I181=0),SUM($M$20:M179)&lt;1,Summary!$F$33="Single"),1,0)</f>
        <v>0</v>
      </c>
      <c r="N180" s="140">
        <f>IF(AND(G180=Summary!$F$32,I180&lt;=$C$18,OR(I181&gt;=$C$18,I181=0),SUM($N$20:N179)&lt;1,Summary!$F$33&lt;&gt;"Single"),1,0)</f>
        <v>0</v>
      </c>
      <c r="O180" s="503">
        <f>IF(M180=1,(($C$18-I180)*H180)+SUMIFS($J$20:J180,$G$20:G180,Summary!$F$32),IF(N180=1,(($C$18-K180)*H180)+SUMIFS($L$20:L180,$G$20:G180,Summary!$F$32),0))</f>
        <v>0</v>
      </c>
    </row>
    <row r="181" spans="7:15" x14ac:dyDescent="0.3">
      <c r="G181" s="500" t="s">
        <v>562</v>
      </c>
      <c r="H181" s="495">
        <v>0.11</v>
      </c>
      <c r="I181" s="484">
        <v>200000</v>
      </c>
      <c r="J181" s="476">
        <f t="shared" si="9"/>
        <v>16378.6</v>
      </c>
      <c r="K181" s="475">
        <v>400000</v>
      </c>
      <c r="L181" s="476">
        <f t="shared" si="9"/>
        <v>32757.200000000001</v>
      </c>
      <c r="M181" s="140">
        <f>IF(AND(G181=Summary!$F$32,I181&lt;=$C$18,OR(I182&gt;=$C$18,I182=0),SUM($M$20:M180)&lt;1,Summary!$F$33="Single"),1,0)</f>
        <v>0</v>
      </c>
      <c r="N181" s="140">
        <f>IF(AND(G181=Summary!$F$32,I181&lt;=$C$18,OR(I182&gt;=$C$18,I182=0),SUM($N$20:N180)&lt;1,Summary!$F$33&lt;&gt;"Single"),1,0)</f>
        <v>0</v>
      </c>
      <c r="O181" s="503">
        <f>IF(M181=1,(($C$18-I181)*H181)+SUMIFS($J$20:J181,$G$20:G181,Summary!$F$32),IF(N181=1,(($C$18-K181)*H181)+SUMIFS($L$20:L181,$G$20:G181,Summary!$F$32),0))</f>
        <v>0</v>
      </c>
    </row>
    <row r="182" spans="7:15" x14ac:dyDescent="0.3">
      <c r="G182" s="500" t="s">
        <v>562</v>
      </c>
      <c r="H182" s="495"/>
      <c r="I182" s="484"/>
      <c r="J182" s="476">
        <f t="shared" si="9"/>
        <v>0</v>
      </c>
      <c r="K182" s="475"/>
      <c r="L182" s="476">
        <f t="shared" si="9"/>
        <v>0</v>
      </c>
      <c r="M182" s="140">
        <f>IF(AND(G182=Summary!$F$32,I182&lt;=$C$18,OR(I183&gt;=$C$18,I183=0),SUM($M$20:M181)&lt;1,Summary!$F$33="Single"),1,0)</f>
        <v>0</v>
      </c>
      <c r="N182" s="140">
        <f>IF(AND(G182=Summary!$F$32,I182&lt;=$C$18,OR(I183&gt;=$C$18,I183=0),SUM($N$20:N181)&lt;1,Summary!$F$33&lt;&gt;"Single"),1,0)</f>
        <v>0</v>
      </c>
      <c r="O182" s="503">
        <f>IF(M182=1,(($C$18-I182)*H182)+SUMIFS($J$20:J182,$G$20:G182,Summary!$F$32),IF(N182=1,(($C$18-K182)*H182)+SUMIFS($L$20:L182,$G$20:G182,Summary!$F$32),0))</f>
        <v>0</v>
      </c>
    </row>
    <row r="183" spans="7:15" x14ac:dyDescent="0.3">
      <c r="G183" s="500" t="s">
        <v>562</v>
      </c>
      <c r="H183" s="495"/>
      <c r="I183" s="484"/>
      <c r="J183" s="476">
        <f t="shared" si="9"/>
        <v>0</v>
      </c>
      <c r="K183" s="475"/>
      <c r="L183" s="476">
        <f t="shared" si="9"/>
        <v>0</v>
      </c>
      <c r="M183" s="140">
        <f>IF(AND(G183=Summary!$F$32,I183&lt;=$C$18,OR(I184&gt;=$C$18,I184=0),SUM($M$20:M182)&lt;1,Summary!$F$33="Single"),1,0)</f>
        <v>0</v>
      </c>
      <c r="N183" s="140">
        <f>IF(AND(G183=Summary!$F$32,I183&lt;=$C$18,OR(I184&gt;=$C$18,I184=0),SUM($N$20:N182)&lt;1,Summary!$F$33&lt;&gt;"Single"),1,0)</f>
        <v>0</v>
      </c>
      <c r="O183" s="503">
        <f>IF(M183=1,(($C$18-I183)*H183)+SUMIFS($J$20:J183,$G$20:G183,Summary!$F$32),IF(N183=1,(($C$18-K183)*H183)+SUMIFS($L$20:L183,$G$20:G183,Summary!$F$32),0))</f>
        <v>0</v>
      </c>
    </row>
    <row r="184" spans="7:15" x14ac:dyDescent="0.3">
      <c r="G184" s="500" t="s">
        <v>562</v>
      </c>
      <c r="H184" s="495"/>
      <c r="I184" s="484"/>
      <c r="J184" s="476">
        <f t="shared" si="9"/>
        <v>0</v>
      </c>
      <c r="K184" s="475"/>
      <c r="L184" s="476">
        <f t="shared" si="9"/>
        <v>0</v>
      </c>
      <c r="M184" s="140">
        <f>IF(AND(G184=Summary!$F$32,I184&lt;=$C$18,OR(I185&gt;=$C$18,I185=0),SUM($M$20:M183)&lt;1,Summary!$F$33="Single"),1,0)</f>
        <v>0</v>
      </c>
      <c r="N184" s="140">
        <f>IF(AND(G184=Summary!$F$32,I184&lt;=$C$18,OR(I185&gt;=$C$18,I185=0),SUM($N$20:N183)&lt;1,Summary!$F$33&lt;&gt;"Single"),1,0)</f>
        <v>0</v>
      </c>
      <c r="O184" s="503">
        <f>IF(M184=1,(($C$18-I184)*H184)+SUMIFS($J$20:J184,$G$20:G184,Summary!$F$32),IF(N184=1,(($C$18-K184)*H184)+SUMIFS($L$20:L184,$G$20:G184,Summary!$F$32),0))</f>
        <v>0</v>
      </c>
    </row>
    <row r="185" spans="7:15" x14ac:dyDescent="0.3">
      <c r="G185" s="500" t="s">
        <v>563</v>
      </c>
      <c r="H185" s="495">
        <v>5.8000000000000003E-2</v>
      </c>
      <c r="I185" s="484">
        <v>0</v>
      </c>
      <c r="J185" s="485">
        <v>0</v>
      </c>
      <c r="K185" s="475"/>
      <c r="L185" s="485">
        <v>0</v>
      </c>
      <c r="M185" s="140">
        <f>IF(AND(G185=Summary!$F$32,I185&lt;=$C$18,OR(I186&gt;=$C$18,I186=0),SUM($M$20:M184)&lt;1,Summary!$F$33="Single"),1,0)</f>
        <v>0</v>
      </c>
      <c r="N185" s="140">
        <f>IF(AND(G185=Summary!$F$32,I185&lt;=$C$18,OR(I186&gt;=$C$18,I186=0),SUM($N$20:N184)&lt;1,Summary!$F$33&lt;&gt;"Single"),1,0)</f>
        <v>0</v>
      </c>
      <c r="O185" s="503">
        <f>IF(M185=1,(($C$18-I185)*H185)+SUMIFS($J$20:J185,$G$20:G185,Summary!$F$32),IF(N185=1,(($C$18-K185)*H185)+SUMIFS($L$20:L185,$G$20:G185,Summary!$F$32),0))</f>
        <v>0</v>
      </c>
    </row>
    <row r="186" spans="7:15" x14ac:dyDescent="0.3">
      <c r="G186" s="500" t="s">
        <v>563</v>
      </c>
      <c r="H186" s="495"/>
      <c r="I186" s="484"/>
      <c r="J186" s="476">
        <f>IF(H186&lt;&gt;0,(I186-I185)*$H185+SUM(J185:J185),0)</f>
        <v>0</v>
      </c>
      <c r="K186" s="475"/>
      <c r="L186" s="476">
        <f>IF(J186&lt;&gt;0,(K186-K185)*$H185+SUM(L185:L185),0)</f>
        <v>0</v>
      </c>
      <c r="M186" s="140">
        <f>IF(AND(G186=Summary!$F$32,I186&lt;=$C$18,OR(I187&gt;=$C$18,I187=0),SUM($M$20:M185)&lt;1,Summary!$F$33="Single"),1,0)</f>
        <v>0</v>
      </c>
      <c r="N186" s="140">
        <f>IF(AND(G186=Summary!$F$32,I186&lt;=$C$18,OR(I187&gt;=$C$18,I187=0),SUM($N$20:N185)&lt;1,Summary!$F$33&lt;&gt;"Single"),1,0)</f>
        <v>0</v>
      </c>
      <c r="O186" s="503">
        <f>IF(M186=1,(($C$18-I186)*H186)+SUMIFS($J$20:J186,$G$20:G186,Summary!$F$32),IF(N186=1,(($C$18-K186)*H186)+SUMIFS($L$20:L186,$G$20:G186,Summary!$F$32),0))</f>
        <v>0</v>
      </c>
    </row>
    <row r="187" spans="7:15" x14ac:dyDescent="0.3">
      <c r="G187" s="500" t="s">
        <v>563</v>
      </c>
      <c r="H187" s="495"/>
      <c r="I187" s="484"/>
      <c r="J187" s="476">
        <f t="shared" ref="J187:L199" si="10">IF(H187&lt;&gt;0,(I187-I186)*$H186+SUM(J186:J186),0)</f>
        <v>0</v>
      </c>
      <c r="K187" s="475"/>
      <c r="L187" s="476">
        <f t="shared" si="10"/>
        <v>0</v>
      </c>
      <c r="M187" s="140">
        <f>IF(AND(G187=Summary!$F$32,I187&lt;=$C$18,OR(I188&gt;=$C$18,I188=0),SUM($M$20:M186)&lt;1,Summary!$F$33="Single"),1,0)</f>
        <v>0</v>
      </c>
      <c r="N187" s="140">
        <f>IF(AND(G187=Summary!$F$32,I187&lt;=$C$18,OR(I188&gt;=$C$18,I188=0),SUM($N$20:N186)&lt;1,Summary!$F$33&lt;&gt;"Single"),1,0)</f>
        <v>0</v>
      </c>
      <c r="O187" s="503">
        <f>IF(M187=1,(($C$18-I187)*H187)+SUMIFS($J$20:J187,$G$20:G187,Summary!$F$32),IF(N187=1,(($C$18-K187)*H187)+SUMIFS($L$20:L187,$G$20:G187,Summary!$F$32),0))</f>
        <v>0</v>
      </c>
    </row>
    <row r="188" spans="7:15" x14ac:dyDescent="0.3">
      <c r="G188" s="500" t="s">
        <v>563</v>
      </c>
      <c r="H188" s="495"/>
      <c r="I188" s="484"/>
      <c r="J188" s="476">
        <f t="shared" si="10"/>
        <v>0</v>
      </c>
      <c r="K188" s="475"/>
      <c r="L188" s="476">
        <f t="shared" si="10"/>
        <v>0</v>
      </c>
      <c r="M188" s="140">
        <f>IF(AND(G188=Summary!$F$32,I188&lt;=$C$18,OR(I189&gt;=$C$18,I189=0),SUM($M$20:M187)&lt;1,Summary!$F$33="Single"),1,0)</f>
        <v>0</v>
      </c>
      <c r="N188" s="140">
        <f>IF(AND(G188=Summary!$F$32,I188&lt;=$C$18,OR(I189&gt;=$C$18,I189=0),SUM($N$20:N187)&lt;1,Summary!$F$33&lt;&gt;"Single"),1,0)</f>
        <v>0</v>
      </c>
      <c r="O188" s="503">
        <f>IF(M188=1,(($C$18-I188)*H188)+SUMIFS($J$20:J188,$G$20:G188,Summary!$F$32),IF(N188=1,(($C$18-K188)*H188)+SUMIFS($L$20:L188,$G$20:G188,Summary!$F$32),0))</f>
        <v>0</v>
      </c>
    </row>
    <row r="189" spans="7:15" x14ac:dyDescent="0.3">
      <c r="G189" s="500" t="s">
        <v>563</v>
      </c>
      <c r="H189" s="495"/>
      <c r="I189" s="484"/>
      <c r="J189" s="476">
        <f t="shared" si="10"/>
        <v>0</v>
      </c>
      <c r="K189" s="475"/>
      <c r="L189" s="476">
        <f t="shared" si="10"/>
        <v>0</v>
      </c>
      <c r="M189" s="140">
        <f>IF(AND(G189=Summary!$F$32,I189&lt;=$C$18,OR(I190&gt;=$C$18,I190=0),SUM($M$20:M188)&lt;1,Summary!$F$33="Single"),1,0)</f>
        <v>0</v>
      </c>
      <c r="N189" s="140">
        <f>IF(AND(G189=Summary!$F$32,I189&lt;=$C$18,OR(I190&gt;=$C$18,I190=0),SUM($N$20:N188)&lt;1,Summary!$F$33&lt;&gt;"Single"),1,0)</f>
        <v>0</v>
      </c>
      <c r="O189" s="503">
        <f>IF(M189=1,(($C$18-I189)*H189)+SUMIFS($J$20:J189,$G$20:G189,Summary!$F$32),IF(N189=1,(($C$18-K189)*H189)+SUMIFS($L$20:L189,$G$20:G189,Summary!$F$32),0))</f>
        <v>0</v>
      </c>
    </row>
    <row r="190" spans="7:15" x14ac:dyDescent="0.3">
      <c r="G190" s="500" t="s">
        <v>563</v>
      </c>
      <c r="H190" s="495"/>
      <c r="I190" s="484"/>
      <c r="J190" s="476">
        <f t="shared" si="10"/>
        <v>0</v>
      </c>
      <c r="K190" s="475"/>
      <c r="L190" s="476">
        <f t="shared" si="10"/>
        <v>0</v>
      </c>
      <c r="M190" s="140">
        <f>IF(AND(G190=Summary!$F$32,I190&lt;=$C$18,OR(I191&gt;=$C$18,I191=0),SUM($M$20:M189)&lt;1,Summary!$F$33="Single"),1,0)</f>
        <v>0</v>
      </c>
      <c r="N190" s="140">
        <f>IF(AND(G190=Summary!$F$32,I190&lt;=$C$18,OR(I191&gt;=$C$18,I191=0),SUM($N$20:N189)&lt;1,Summary!$F$33&lt;&gt;"Single"),1,0)</f>
        <v>0</v>
      </c>
      <c r="O190" s="503">
        <f>IF(M190=1,(($C$18-I190)*H190)+SUMIFS($J$20:J190,$G$20:G190,Summary!$F$32),IF(N190=1,(($C$18-K190)*H190)+SUMIFS($L$20:L190,$G$20:G190,Summary!$F$32),0))</f>
        <v>0</v>
      </c>
    </row>
    <row r="191" spans="7:15" x14ac:dyDescent="0.3">
      <c r="G191" s="500" t="s">
        <v>563</v>
      </c>
      <c r="H191" s="495"/>
      <c r="I191" s="484"/>
      <c r="J191" s="476">
        <f t="shared" si="10"/>
        <v>0</v>
      </c>
      <c r="K191" s="475"/>
      <c r="L191" s="476">
        <f t="shared" si="10"/>
        <v>0</v>
      </c>
      <c r="M191" s="140">
        <f>IF(AND(G191=Summary!$F$32,I191&lt;=$C$18,OR(I192&gt;=$C$18,I192=0),SUM($M$20:M190)&lt;1,Summary!$F$33="Single"),1,0)</f>
        <v>0</v>
      </c>
      <c r="N191" s="140">
        <f>IF(AND(G191=Summary!$F$32,I191&lt;=$C$18,OR(I192&gt;=$C$18,I192=0),SUM($N$20:N190)&lt;1,Summary!$F$33&lt;&gt;"Single"),1,0)</f>
        <v>0</v>
      </c>
      <c r="O191" s="503">
        <f>IF(M191=1,(($C$18-I191)*H191)+SUMIFS($J$20:J191,$G$20:G191,Summary!$F$32),IF(N191=1,(($C$18-K191)*H191)+SUMIFS($L$20:L191,$G$20:G191,Summary!$F$32),0))</f>
        <v>0</v>
      </c>
    </row>
    <row r="192" spans="7:15" x14ac:dyDescent="0.3">
      <c r="G192" s="500" t="s">
        <v>563</v>
      </c>
      <c r="H192" s="495"/>
      <c r="I192" s="484"/>
      <c r="J192" s="476">
        <f t="shared" si="10"/>
        <v>0</v>
      </c>
      <c r="K192" s="475"/>
      <c r="L192" s="476">
        <f t="shared" si="10"/>
        <v>0</v>
      </c>
      <c r="M192" s="140">
        <f>IF(AND(G192=Summary!$F$32,I192&lt;=$C$18,OR(I193&gt;=$C$18,I193=0),SUM($M$20:M191)&lt;1,Summary!$F$33="Single"),1,0)</f>
        <v>0</v>
      </c>
      <c r="N192" s="140">
        <f>IF(AND(G192=Summary!$F$32,I192&lt;=$C$18,OR(I193&gt;=$C$18,I193=0),SUM($N$20:N191)&lt;1,Summary!$F$33&lt;&gt;"Single"),1,0)</f>
        <v>0</v>
      </c>
      <c r="O192" s="503">
        <f>IF(M192=1,(($C$18-I192)*H192)+SUMIFS($J$20:J192,$G$20:G192,Summary!$F$32),IF(N192=1,(($C$18-K192)*H192)+SUMIFS($L$20:L192,$G$20:G192,Summary!$F$32),0))</f>
        <v>0</v>
      </c>
    </row>
    <row r="193" spans="7:15" x14ac:dyDescent="0.3">
      <c r="G193" s="500" t="s">
        <v>563</v>
      </c>
      <c r="H193" s="495"/>
      <c r="I193" s="484"/>
      <c r="J193" s="476">
        <f t="shared" si="10"/>
        <v>0</v>
      </c>
      <c r="K193" s="475"/>
      <c r="L193" s="476">
        <f t="shared" si="10"/>
        <v>0</v>
      </c>
      <c r="M193" s="140">
        <f>IF(AND(G193=Summary!$F$32,I193&lt;=$C$18,OR(I194&gt;=$C$18,I194=0),SUM($M$20:M192)&lt;1,Summary!$F$33="Single"),1,0)</f>
        <v>0</v>
      </c>
      <c r="N193" s="140">
        <f>IF(AND(G193=Summary!$F$32,I193&lt;=$C$18,OR(I194&gt;=$C$18,I194=0),SUM($N$20:N192)&lt;1,Summary!$F$33&lt;&gt;"Single"),1,0)</f>
        <v>0</v>
      </c>
      <c r="O193" s="503">
        <f>IF(M193=1,(($C$18-I193)*H193)+SUMIFS($J$20:J193,$G$20:G193,Summary!$F$32),IF(N193=1,(($C$18-K193)*H193)+SUMIFS($L$20:L193,$G$20:G193,Summary!$F$32),0))</f>
        <v>0</v>
      </c>
    </row>
    <row r="194" spans="7:15" x14ac:dyDescent="0.3">
      <c r="G194" s="500" t="s">
        <v>563</v>
      </c>
      <c r="H194" s="495"/>
      <c r="I194" s="484"/>
      <c r="J194" s="476">
        <f t="shared" si="10"/>
        <v>0</v>
      </c>
      <c r="K194" s="475"/>
      <c r="L194" s="476">
        <f t="shared" si="10"/>
        <v>0</v>
      </c>
      <c r="M194" s="140">
        <f>IF(AND(G194=Summary!$F$32,I194&lt;=$C$18,OR(I195&gt;=$C$18,I195=0),SUM($M$20:M193)&lt;1,Summary!$F$33="Single"),1,0)</f>
        <v>0</v>
      </c>
      <c r="N194" s="140">
        <f>IF(AND(G194=Summary!$F$32,I194&lt;=$C$18,OR(I195&gt;=$C$18,I195=0),SUM($N$20:N193)&lt;1,Summary!$F$33&lt;&gt;"Single"),1,0)</f>
        <v>0</v>
      </c>
      <c r="O194" s="503">
        <f>IF(M194=1,(($C$18-I194)*H194)+SUMIFS($J$20:J194,$G$20:G194,Summary!$F$32),IF(N194=1,(($C$18-K194)*H194)+SUMIFS($L$20:L194,$G$20:G194,Summary!$F$32),0))</f>
        <v>0</v>
      </c>
    </row>
    <row r="195" spans="7:15" x14ac:dyDescent="0.3">
      <c r="G195" s="500" t="s">
        <v>563</v>
      </c>
      <c r="H195" s="495"/>
      <c r="I195" s="484"/>
      <c r="J195" s="476">
        <f t="shared" si="10"/>
        <v>0</v>
      </c>
      <c r="K195" s="475"/>
      <c r="L195" s="476">
        <f t="shared" si="10"/>
        <v>0</v>
      </c>
      <c r="M195" s="140">
        <f>IF(AND(G195=Summary!$F$32,I195&lt;=$C$18,OR(I196&gt;=$C$18,I196=0),SUM($M$20:M194)&lt;1,Summary!$F$33="Single"),1,0)</f>
        <v>0</v>
      </c>
      <c r="N195" s="140">
        <f>IF(AND(G195=Summary!$F$32,I195&lt;=$C$18,OR(I196&gt;=$C$18,I196=0),SUM($N$20:N194)&lt;1,Summary!$F$33&lt;&gt;"Single"),1,0)</f>
        <v>0</v>
      </c>
      <c r="O195" s="503">
        <f>IF(M195=1,(($C$18-I195)*H195)+SUMIFS($J$20:J195,$G$20:G195,Summary!$F$32),IF(N195=1,(($C$18-K195)*H195)+SUMIFS($L$20:L195,$G$20:G195,Summary!$F$32),0))</f>
        <v>0</v>
      </c>
    </row>
    <row r="196" spans="7:15" x14ac:dyDescent="0.3">
      <c r="G196" s="500" t="s">
        <v>563</v>
      </c>
      <c r="H196" s="495"/>
      <c r="I196" s="484"/>
      <c r="J196" s="476">
        <f t="shared" si="10"/>
        <v>0</v>
      </c>
      <c r="K196" s="475"/>
      <c r="L196" s="476">
        <f t="shared" si="10"/>
        <v>0</v>
      </c>
      <c r="M196" s="140">
        <f>IF(AND(G196=Summary!$F$32,I196&lt;=$C$18,OR(I197&gt;=$C$18,I197=0),SUM($M$20:M195)&lt;1,Summary!$F$33="Single"),1,0)</f>
        <v>0</v>
      </c>
      <c r="N196" s="140">
        <f>IF(AND(G196=Summary!$F$32,I196&lt;=$C$18,OR(I197&gt;=$C$18,I197=0),SUM($N$20:N195)&lt;1,Summary!$F$33&lt;&gt;"Single"),1,0)</f>
        <v>0</v>
      </c>
      <c r="O196" s="503">
        <f>IF(M196=1,(($C$18-I196)*H196)+SUMIFS($J$20:J196,$G$20:G196,Summary!$F$32),IF(N196=1,(($C$18-K196)*H196)+SUMIFS($L$20:L196,$G$20:G196,Summary!$F$32),0))</f>
        <v>0</v>
      </c>
    </row>
    <row r="197" spans="7:15" x14ac:dyDescent="0.3">
      <c r="G197" s="500" t="s">
        <v>563</v>
      </c>
      <c r="H197" s="495"/>
      <c r="I197" s="484"/>
      <c r="J197" s="476">
        <f t="shared" si="10"/>
        <v>0</v>
      </c>
      <c r="K197" s="475"/>
      <c r="L197" s="476">
        <f t="shared" si="10"/>
        <v>0</v>
      </c>
      <c r="M197" s="140">
        <f>IF(AND(G197=Summary!$F$32,I197&lt;=$C$18,OR(I198&gt;=$C$18,I198=0),SUM($M$20:M196)&lt;1,Summary!$F$33="Single"),1,0)</f>
        <v>0</v>
      </c>
      <c r="N197" s="140">
        <f>IF(AND(G197=Summary!$F$32,I197&lt;=$C$18,OR(I198&gt;=$C$18,I198=0),SUM($N$20:N196)&lt;1,Summary!$F$33&lt;&gt;"Single"),1,0)</f>
        <v>0</v>
      </c>
      <c r="O197" s="503">
        <f>IF(M197=1,(($C$18-I197)*H197)+SUMIFS($J$20:J197,$G$20:G197,Summary!$F$32),IF(N197=1,(($C$18-K197)*H197)+SUMIFS($L$20:L197,$G$20:G197,Summary!$F$32),0))</f>
        <v>0</v>
      </c>
    </row>
    <row r="198" spans="7:15" x14ac:dyDescent="0.3">
      <c r="G198" s="500" t="s">
        <v>563</v>
      </c>
      <c r="H198" s="495"/>
      <c r="I198" s="484"/>
      <c r="J198" s="476">
        <f t="shared" si="10"/>
        <v>0</v>
      </c>
      <c r="K198" s="475"/>
      <c r="L198" s="476">
        <f t="shared" si="10"/>
        <v>0</v>
      </c>
      <c r="M198" s="140">
        <f>IF(AND(G198=Summary!$F$32,I198&lt;=$C$18,OR(I199&gt;=$C$18,I199=0),SUM($M$20:M197)&lt;1,Summary!$F$33="Single"),1,0)</f>
        <v>0</v>
      </c>
      <c r="N198" s="140">
        <f>IF(AND(G198=Summary!$F$32,I198&lt;=$C$18,OR(I199&gt;=$C$18,I199=0),SUM($N$20:N197)&lt;1,Summary!$F$33&lt;&gt;"Single"),1,0)</f>
        <v>0</v>
      </c>
      <c r="O198" s="503">
        <f>IF(M198=1,(($C$18-I198)*H198)+SUMIFS($J$20:J198,$G$20:G198,Summary!$F$32),IF(N198=1,(($C$18-K198)*H198)+SUMIFS($L$20:L198,$G$20:G198,Summary!$F$32),0))</f>
        <v>0</v>
      </c>
    </row>
    <row r="199" spans="7:15" x14ac:dyDescent="0.3">
      <c r="G199" s="500" t="s">
        <v>563</v>
      </c>
      <c r="H199" s="495"/>
      <c r="I199" s="484"/>
      <c r="J199" s="476">
        <f t="shared" si="10"/>
        <v>0</v>
      </c>
      <c r="K199" s="475"/>
      <c r="L199" s="476">
        <f t="shared" si="10"/>
        <v>0</v>
      </c>
      <c r="M199" s="140">
        <f>IF(AND(G199=Summary!$F$32,I199&lt;=$C$18,OR(I200&gt;=$C$18,I200=0),SUM($M$20:M198)&lt;1,Summary!$F$33="Single"),1,0)</f>
        <v>0</v>
      </c>
      <c r="N199" s="140">
        <f>IF(AND(G199=Summary!$F$32,I199&lt;=$C$18,OR(I200&gt;=$C$18,I200=0),SUM($N$20:N198)&lt;1,Summary!$F$33&lt;&gt;"Single"),1,0)</f>
        <v>0</v>
      </c>
      <c r="O199" s="503">
        <f>IF(M199=1,(($C$18-I199)*H199)+SUMIFS($J$20:J199,$G$20:G199,Summary!$F$32),IF(N199=1,(($C$18-K199)*H199)+SUMIFS($L$20:L199,$G$20:G199,Summary!$F$32),0))</f>
        <v>0</v>
      </c>
    </row>
    <row r="200" spans="7:15" x14ac:dyDescent="0.3">
      <c r="G200" s="500" t="s">
        <v>564</v>
      </c>
      <c r="H200" s="495">
        <v>4.9500000000000002E-2</v>
      </c>
      <c r="I200" s="484">
        <v>0</v>
      </c>
      <c r="J200" s="485">
        <v>0</v>
      </c>
      <c r="K200" s="475"/>
      <c r="L200" s="485">
        <v>0</v>
      </c>
      <c r="M200" s="140">
        <f>IF(AND(G200=Summary!$F$32,I200&lt;=$C$18,OR(I201&gt;=$C$18,I201=0),SUM($M$20:M199)&lt;1,Summary!$F$33="Single"),1,0)</f>
        <v>0</v>
      </c>
      <c r="N200" s="140">
        <f>IF(AND(G200=Summary!$F$32,I200&lt;=$C$18,OR(I201&gt;=$C$18,I201=0),SUM($N$20:N199)&lt;1,Summary!$F$33&lt;&gt;"Single"),1,0)</f>
        <v>0</v>
      </c>
      <c r="O200" s="503">
        <f>IF(M200=1,(($C$18-I200)*H200)+SUMIFS($J$20:J200,$G$20:G200,Summary!$F$32),IF(N200=1,(($C$18-K200)*H200)+SUMIFS($L$20:L200,$G$20:G200,Summary!$F$32),0))</f>
        <v>0</v>
      </c>
    </row>
    <row r="201" spans="7:15" x14ac:dyDescent="0.3">
      <c r="G201" s="500" t="s">
        <v>564</v>
      </c>
      <c r="H201" s="495"/>
      <c r="I201" s="484"/>
      <c r="J201" s="476">
        <f>IF(H201&lt;&gt;0,(I201-I200)*$H200+SUM(J200:J200),0)</f>
        <v>0</v>
      </c>
      <c r="K201" s="475"/>
      <c r="L201" s="476">
        <f>IF(J201&lt;&gt;0,(K201-K200)*$H200+SUM(L200:L200),0)</f>
        <v>0</v>
      </c>
      <c r="M201" s="140">
        <f>IF(AND(G201=Summary!$F$32,I201&lt;=$C$18,OR(I202&gt;=$C$18,I202=0),SUM($M$20:M200)&lt;1,Summary!$F$33="Single"),1,0)</f>
        <v>0</v>
      </c>
      <c r="N201" s="140">
        <f>IF(AND(G201=Summary!$F$32,I201&lt;=$C$18,OR(I202&gt;=$C$18,I202=0),SUM($N$20:N200)&lt;1,Summary!$F$33&lt;&gt;"Single"),1,0)</f>
        <v>0</v>
      </c>
      <c r="O201" s="503">
        <f>IF(M201=1,(($C$18-I201)*H201)+SUMIFS($J$20:J201,$G$20:G201,Summary!$F$32),IF(N201=1,(($C$18-K201)*H201)+SUMIFS($L$20:L201,$G$20:G201,Summary!$F$32),0))</f>
        <v>0</v>
      </c>
    </row>
    <row r="202" spans="7:15" x14ac:dyDescent="0.3">
      <c r="G202" s="500" t="s">
        <v>564</v>
      </c>
      <c r="H202" s="495"/>
      <c r="I202" s="484"/>
      <c r="J202" s="476">
        <f t="shared" ref="J202:L214" si="11">IF(H202&lt;&gt;0,(I202-I201)*$H201+SUM(J201:J201),0)</f>
        <v>0</v>
      </c>
      <c r="K202" s="475"/>
      <c r="L202" s="476">
        <f t="shared" si="11"/>
        <v>0</v>
      </c>
      <c r="M202" s="140">
        <f>IF(AND(G202=Summary!$F$32,I202&lt;=$C$18,OR(I203&gt;=$C$18,I203=0),SUM($M$20:M201)&lt;1,Summary!$F$33="Single"),1,0)</f>
        <v>0</v>
      </c>
      <c r="N202" s="140">
        <f>IF(AND(G202=Summary!$F$32,I202&lt;=$C$18,OR(I203&gt;=$C$18,I203=0),SUM($N$20:N201)&lt;1,Summary!$F$33&lt;&gt;"Single"),1,0)</f>
        <v>0</v>
      </c>
      <c r="O202" s="503">
        <f>IF(M202=1,(($C$18-I202)*H202)+SUMIFS($J$20:J202,$G$20:G202,Summary!$F$32),IF(N202=1,(($C$18-K202)*H202)+SUMIFS($L$20:L202,$G$20:G202,Summary!$F$32),0))</f>
        <v>0</v>
      </c>
    </row>
    <row r="203" spans="7:15" x14ac:dyDescent="0.3">
      <c r="G203" s="500" t="s">
        <v>564</v>
      </c>
      <c r="H203" s="495"/>
      <c r="I203" s="484"/>
      <c r="J203" s="476">
        <f t="shared" si="11"/>
        <v>0</v>
      </c>
      <c r="K203" s="475"/>
      <c r="L203" s="476">
        <f t="shared" si="11"/>
        <v>0</v>
      </c>
      <c r="M203" s="140">
        <f>IF(AND(G203=Summary!$F$32,I203&lt;=$C$18,OR(I204&gt;=$C$18,I204=0),SUM($M$20:M202)&lt;1,Summary!$F$33="Single"),1,0)</f>
        <v>0</v>
      </c>
      <c r="N203" s="140">
        <f>IF(AND(G203=Summary!$F$32,I203&lt;=$C$18,OR(I204&gt;=$C$18,I204=0),SUM($N$20:N202)&lt;1,Summary!$F$33&lt;&gt;"Single"),1,0)</f>
        <v>0</v>
      </c>
      <c r="O203" s="503">
        <f>IF(M203=1,(($C$18-I203)*H203)+SUMIFS($J$20:J203,$G$20:G203,Summary!$F$32),IF(N203=1,(($C$18-K203)*H203)+SUMIFS($L$20:L203,$G$20:G203,Summary!$F$32),0))</f>
        <v>0</v>
      </c>
    </row>
    <row r="204" spans="7:15" x14ac:dyDescent="0.3">
      <c r="G204" s="500" t="s">
        <v>564</v>
      </c>
      <c r="H204" s="495"/>
      <c r="I204" s="484"/>
      <c r="J204" s="476">
        <f t="shared" si="11"/>
        <v>0</v>
      </c>
      <c r="K204" s="475"/>
      <c r="L204" s="476">
        <f t="shared" si="11"/>
        <v>0</v>
      </c>
      <c r="M204" s="140">
        <f>IF(AND(G204=Summary!$F$32,I204&lt;=$C$18,OR(I205&gt;=$C$18,I205=0),SUM($M$20:M203)&lt;1,Summary!$F$33="Single"),1,0)</f>
        <v>0</v>
      </c>
      <c r="N204" s="140">
        <f>IF(AND(G204=Summary!$F$32,I204&lt;=$C$18,OR(I205&gt;=$C$18,I205=0),SUM($N$20:N203)&lt;1,Summary!$F$33&lt;&gt;"Single"),1,0)</f>
        <v>0</v>
      </c>
      <c r="O204" s="503">
        <f>IF(M204=1,(($C$18-I204)*H204)+SUMIFS($J$20:J204,$G$20:G204,Summary!$F$32),IF(N204=1,(($C$18-K204)*H204)+SUMIFS($L$20:L204,$G$20:G204,Summary!$F$32),0))</f>
        <v>0</v>
      </c>
    </row>
    <row r="205" spans="7:15" x14ac:dyDescent="0.3">
      <c r="G205" s="500" t="s">
        <v>564</v>
      </c>
      <c r="H205" s="495"/>
      <c r="I205" s="484"/>
      <c r="J205" s="476">
        <f t="shared" si="11"/>
        <v>0</v>
      </c>
      <c r="K205" s="475"/>
      <c r="L205" s="476">
        <f t="shared" si="11"/>
        <v>0</v>
      </c>
      <c r="M205" s="140">
        <f>IF(AND(G205=Summary!$F$32,I205&lt;=$C$18,OR(I206&gt;=$C$18,I206=0),SUM($M$20:M204)&lt;1,Summary!$F$33="Single"),1,0)</f>
        <v>0</v>
      </c>
      <c r="N205" s="140">
        <f>IF(AND(G205=Summary!$F$32,I205&lt;=$C$18,OR(I206&gt;=$C$18,I206=0),SUM($N$20:N204)&lt;1,Summary!$F$33&lt;&gt;"Single"),1,0)</f>
        <v>0</v>
      </c>
      <c r="O205" s="503">
        <f>IF(M205=1,(($C$18-I205)*H205)+SUMIFS($J$20:J205,$G$20:G205,Summary!$F$32),IF(N205=1,(($C$18-K205)*H205)+SUMIFS($L$20:L205,$G$20:G205,Summary!$F$32),0))</f>
        <v>0</v>
      </c>
    </row>
    <row r="206" spans="7:15" x14ac:dyDescent="0.3">
      <c r="G206" s="500" t="s">
        <v>564</v>
      </c>
      <c r="H206" s="495"/>
      <c r="I206" s="484"/>
      <c r="J206" s="476">
        <f t="shared" si="11"/>
        <v>0</v>
      </c>
      <c r="K206" s="475"/>
      <c r="L206" s="476">
        <f t="shared" si="11"/>
        <v>0</v>
      </c>
      <c r="M206" s="140">
        <f>IF(AND(G206=Summary!$F$32,I206&lt;=$C$18,OR(I207&gt;=$C$18,I207=0),SUM($M$20:M205)&lt;1,Summary!$F$33="Single"),1,0)</f>
        <v>0</v>
      </c>
      <c r="N206" s="140">
        <f>IF(AND(G206=Summary!$F$32,I206&lt;=$C$18,OR(I207&gt;=$C$18,I207=0),SUM($N$20:N205)&lt;1,Summary!$F$33&lt;&gt;"Single"),1,0)</f>
        <v>0</v>
      </c>
      <c r="O206" s="503">
        <f>IF(M206=1,(($C$18-I206)*H206)+SUMIFS($J$20:J206,$G$20:G206,Summary!$F$32),IF(N206=1,(($C$18-K206)*H206)+SUMIFS($L$20:L206,$G$20:G206,Summary!$F$32),0))</f>
        <v>0</v>
      </c>
    </row>
    <row r="207" spans="7:15" x14ac:dyDescent="0.3">
      <c r="G207" s="500" t="s">
        <v>564</v>
      </c>
      <c r="H207" s="495"/>
      <c r="I207" s="484"/>
      <c r="J207" s="476">
        <f t="shared" si="11"/>
        <v>0</v>
      </c>
      <c r="K207" s="475"/>
      <c r="L207" s="476">
        <f t="shared" si="11"/>
        <v>0</v>
      </c>
      <c r="M207" s="140">
        <f>IF(AND(G207=Summary!$F$32,I207&lt;=$C$18,OR(I208&gt;=$C$18,I208=0),SUM($M$20:M206)&lt;1,Summary!$F$33="Single"),1,0)</f>
        <v>0</v>
      </c>
      <c r="N207" s="140">
        <f>IF(AND(G207=Summary!$F$32,I207&lt;=$C$18,OR(I208&gt;=$C$18,I208=0),SUM($N$20:N206)&lt;1,Summary!$F$33&lt;&gt;"Single"),1,0)</f>
        <v>0</v>
      </c>
      <c r="O207" s="503">
        <f>IF(M207=1,(($C$18-I207)*H207)+SUMIFS($J$20:J207,$G$20:G207,Summary!$F$32),IF(N207=1,(($C$18-K207)*H207)+SUMIFS($L$20:L207,$G$20:G207,Summary!$F$32),0))</f>
        <v>0</v>
      </c>
    </row>
    <row r="208" spans="7:15" x14ac:dyDescent="0.3">
      <c r="G208" s="500" t="s">
        <v>564</v>
      </c>
      <c r="H208" s="495"/>
      <c r="I208" s="484"/>
      <c r="J208" s="476">
        <f t="shared" si="11"/>
        <v>0</v>
      </c>
      <c r="K208" s="475"/>
      <c r="L208" s="476">
        <f t="shared" si="11"/>
        <v>0</v>
      </c>
      <c r="M208" s="140">
        <f>IF(AND(G208=Summary!$F$32,I208&lt;=$C$18,OR(I209&gt;=$C$18,I209=0),SUM($M$20:M207)&lt;1,Summary!$F$33="Single"),1,0)</f>
        <v>0</v>
      </c>
      <c r="N208" s="140">
        <f>IF(AND(G208=Summary!$F$32,I208&lt;=$C$18,OR(I209&gt;=$C$18,I209=0),SUM($N$20:N207)&lt;1,Summary!$F$33&lt;&gt;"Single"),1,0)</f>
        <v>0</v>
      </c>
      <c r="O208" s="503">
        <f>IF(M208=1,(($C$18-I208)*H208)+SUMIFS($J$20:J208,$G$20:G208,Summary!$F$32),IF(N208=1,(($C$18-K208)*H208)+SUMIFS($L$20:L208,$G$20:G208,Summary!$F$32),0))</f>
        <v>0</v>
      </c>
    </row>
    <row r="209" spans="7:15" x14ac:dyDescent="0.3">
      <c r="G209" s="500" t="s">
        <v>564</v>
      </c>
      <c r="H209" s="495"/>
      <c r="I209" s="484"/>
      <c r="J209" s="476">
        <f t="shared" si="11"/>
        <v>0</v>
      </c>
      <c r="K209" s="475"/>
      <c r="L209" s="476">
        <f t="shared" si="11"/>
        <v>0</v>
      </c>
      <c r="M209" s="140">
        <f>IF(AND(G209=Summary!$F$32,I209&lt;=$C$18,OR(I210&gt;=$C$18,I210=0),SUM($M$20:M208)&lt;1,Summary!$F$33="Single"),1,0)</f>
        <v>0</v>
      </c>
      <c r="N209" s="140">
        <f>IF(AND(G209=Summary!$F$32,I209&lt;=$C$18,OR(I210&gt;=$C$18,I210=0),SUM($N$20:N208)&lt;1,Summary!$F$33&lt;&gt;"Single"),1,0)</f>
        <v>0</v>
      </c>
      <c r="O209" s="503">
        <f>IF(M209=1,(($C$18-I209)*H209)+SUMIFS($J$20:J209,$G$20:G209,Summary!$F$32),IF(N209=1,(($C$18-K209)*H209)+SUMIFS($L$20:L209,$G$20:G209,Summary!$F$32),0))</f>
        <v>0</v>
      </c>
    </row>
    <row r="210" spans="7:15" x14ac:dyDescent="0.3">
      <c r="G210" s="500" t="s">
        <v>564</v>
      </c>
      <c r="H210" s="495"/>
      <c r="I210" s="484"/>
      <c r="J210" s="476">
        <f t="shared" si="11"/>
        <v>0</v>
      </c>
      <c r="K210" s="475"/>
      <c r="L210" s="476">
        <f t="shared" si="11"/>
        <v>0</v>
      </c>
      <c r="M210" s="140">
        <f>IF(AND(G210=Summary!$F$32,I210&lt;=$C$18,OR(I211&gt;=$C$18,I211=0),SUM($M$20:M209)&lt;1,Summary!$F$33="Single"),1,0)</f>
        <v>0</v>
      </c>
      <c r="N210" s="140">
        <f>IF(AND(G210=Summary!$F$32,I210&lt;=$C$18,OR(I211&gt;=$C$18,I211=0),SUM($N$20:N209)&lt;1,Summary!$F$33&lt;&gt;"Single"),1,0)</f>
        <v>0</v>
      </c>
      <c r="O210" s="503">
        <f>IF(M210=1,(($C$18-I210)*H210)+SUMIFS($J$20:J210,$G$20:G210,Summary!$F$32),IF(N210=1,(($C$18-K210)*H210)+SUMIFS($L$20:L210,$G$20:G210,Summary!$F$32),0))</f>
        <v>0</v>
      </c>
    </row>
    <row r="211" spans="7:15" x14ac:dyDescent="0.3">
      <c r="G211" s="500" t="s">
        <v>564</v>
      </c>
      <c r="H211" s="495"/>
      <c r="I211" s="484"/>
      <c r="J211" s="476">
        <f t="shared" si="11"/>
        <v>0</v>
      </c>
      <c r="K211" s="475"/>
      <c r="L211" s="476">
        <f t="shared" si="11"/>
        <v>0</v>
      </c>
      <c r="M211" s="140">
        <f>IF(AND(G211=Summary!$F$32,I211&lt;=$C$18,OR(I212&gt;=$C$18,I212=0),SUM($M$20:M210)&lt;1,Summary!$F$33="Single"),1,0)</f>
        <v>0</v>
      </c>
      <c r="N211" s="140">
        <f>IF(AND(G211=Summary!$F$32,I211&lt;=$C$18,OR(I212&gt;=$C$18,I212=0),SUM($N$20:N210)&lt;1,Summary!$F$33&lt;&gt;"Single"),1,0)</f>
        <v>0</v>
      </c>
      <c r="O211" s="503">
        <f>IF(M211=1,(($C$18-I211)*H211)+SUMIFS($J$20:J211,$G$20:G211,Summary!$F$32),IF(N211=1,(($C$18-K211)*H211)+SUMIFS($L$20:L211,$G$20:G211,Summary!$F$32),0))</f>
        <v>0</v>
      </c>
    </row>
    <row r="212" spans="7:15" x14ac:dyDescent="0.3">
      <c r="G212" s="500" t="s">
        <v>564</v>
      </c>
      <c r="H212" s="495"/>
      <c r="I212" s="484"/>
      <c r="J212" s="476">
        <f t="shared" si="11"/>
        <v>0</v>
      </c>
      <c r="K212" s="475"/>
      <c r="L212" s="476">
        <f t="shared" si="11"/>
        <v>0</v>
      </c>
      <c r="M212" s="140">
        <f>IF(AND(G212=Summary!$F$32,I212&lt;=$C$18,OR(I213&gt;=$C$18,I213=0),SUM($M$20:M211)&lt;1,Summary!$F$33="Single"),1,0)</f>
        <v>0</v>
      </c>
      <c r="N212" s="140">
        <f>IF(AND(G212=Summary!$F$32,I212&lt;=$C$18,OR(I213&gt;=$C$18,I213=0),SUM($N$20:N211)&lt;1,Summary!$F$33&lt;&gt;"Single"),1,0)</f>
        <v>0</v>
      </c>
      <c r="O212" s="503">
        <f>IF(M212=1,(($C$18-I212)*H212)+SUMIFS($J$20:J212,$G$20:G212,Summary!$F$32),IF(N212=1,(($C$18-K212)*H212)+SUMIFS($L$20:L212,$G$20:G212,Summary!$F$32),0))</f>
        <v>0</v>
      </c>
    </row>
    <row r="213" spans="7:15" x14ac:dyDescent="0.3">
      <c r="G213" s="500" t="s">
        <v>564</v>
      </c>
      <c r="H213" s="495"/>
      <c r="I213" s="484"/>
      <c r="J213" s="476">
        <f t="shared" si="11"/>
        <v>0</v>
      </c>
      <c r="K213" s="475"/>
      <c r="L213" s="476">
        <f t="shared" si="11"/>
        <v>0</v>
      </c>
      <c r="M213" s="140">
        <f>IF(AND(G213=Summary!$F$32,I213&lt;=$C$18,OR(I214&gt;=$C$18,I214=0),SUM($M$20:M212)&lt;1,Summary!$F$33="Single"),1,0)</f>
        <v>0</v>
      </c>
      <c r="N213" s="140">
        <f>IF(AND(G213=Summary!$F$32,I213&lt;=$C$18,OR(I214&gt;=$C$18,I214=0),SUM($N$20:N212)&lt;1,Summary!$F$33&lt;&gt;"Single"),1,0)</f>
        <v>0</v>
      </c>
      <c r="O213" s="503">
        <f>IF(M213=1,(($C$18-I213)*H213)+SUMIFS($J$20:J213,$G$20:G213,Summary!$F$32),IF(N213=1,(($C$18-K213)*H213)+SUMIFS($L$20:L213,$G$20:G213,Summary!$F$32),0))</f>
        <v>0</v>
      </c>
    </row>
    <row r="214" spans="7:15" x14ac:dyDescent="0.3">
      <c r="G214" s="500" t="s">
        <v>564</v>
      </c>
      <c r="H214" s="495"/>
      <c r="I214" s="484"/>
      <c r="J214" s="476">
        <f t="shared" si="11"/>
        <v>0</v>
      </c>
      <c r="K214" s="475"/>
      <c r="L214" s="476">
        <f t="shared" si="11"/>
        <v>0</v>
      </c>
      <c r="M214" s="140">
        <f>IF(AND(G214=Summary!$F$32,I214&lt;=$C$18,OR(I215&gt;=$C$18,I215=0),SUM($M$20:M213)&lt;1,Summary!$F$33="Single"),1,0)</f>
        <v>0</v>
      </c>
      <c r="N214" s="140">
        <f>IF(AND(G214=Summary!$F$32,I214&lt;=$C$18,OR(I215&gt;=$C$18,I215=0),SUM($N$20:N213)&lt;1,Summary!$F$33&lt;&gt;"Single"),1,0)</f>
        <v>0</v>
      </c>
      <c r="O214" s="503">
        <f>IF(M214=1,(($C$18-I214)*H214)+SUMIFS($J$20:J214,$G$20:G214,Summary!$F$32),IF(N214=1,(($C$18-K214)*H214)+SUMIFS($L$20:L214,$G$20:G214,Summary!$F$32),0))</f>
        <v>0</v>
      </c>
    </row>
    <row r="215" spans="7:15" x14ac:dyDescent="0.3">
      <c r="G215" s="500" t="s">
        <v>565</v>
      </c>
      <c r="H215" s="495">
        <v>3.15E-2</v>
      </c>
      <c r="I215" s="484">
        <v>0</v>
      </c>
      <c r="J215" s="485">
        <v>0</v>
      </c>
      <c r="K215" s="475"/>
      <c r="L215" s="485">
        <v>0</v>
      </c>
      <c r="M215" s="140">
        <f>IF(AND(G215=Summary!$F$32,I215&lt;=$C$18,OR(I216&gt;=$C$18,I216=0),SUM($M$20:M214)&lt;1,Summary!$F$33="Single"),1,0)</f>
        <v>0</v>
      </c>
      <c r="N215" s="140">
        <f>IF(AND(G215=Summary!$F$32,I215&lt;=$C$18,OR(I216&gt;=$C$18,I216=0),SUM($N$20:N214)&lt;1,Summary!$F$33&lt;&gt;"Single"),1,0)</f>
        <v>0</v>
      </c>
      <c r="O215" s="503">
        <f>IF(M215=1,(($C$18-I215)*H215)+SUMIFS($J$20:J215,$G$20:G215,Summary!$F$32),IF(N215=1,(($C$18-K215)*H215)+SUMIFS($L$20:L215,$G$20:G215,Summary!$F$32),0))</f>
        <v>0</v>
      </c>
    </row>
    <row r="216" spans="7:15" x14ac:dyDescent="0.3">
      <c r="G216" s="500" t="s">
        <v>565</v>
      </c>
      <c r="H216" s="495"/>
      <c r="I216" s="484"/>
      <c r="J216" s="476">
        <f>IF(H216&lt;&gt;0,(I216-I215)*$H215+SUM(J215:J215),0)</f>
        <v>0</v>
      </c>
      <c r="K216" s="475"/>
      <c r="L216" s="476">
        <f>IF(J216&lt;&gt;0,(K216-K215)*$H215+SUM(L215:L215),0)</f>
        <v>0</v>
      </c>
      <c r="M216" s="140">
        <f>IF(AND(G216=Summary!$F$32,I216&lt;=$C$18,OR(I217&gt;=$C$18,I217=0),SUM($M$20:M215)&lt;1,Summary!$F$33="Single"),1,0)</f>
        <v>0</v>
      </c>
      <c r="N216" s="140">
        <f>IF(AND(G216=Summary!$F$32,I216&lt;=$C$18,OR(I217&gt;=$C$18,I217=0),SUM($N$20:N215)&lt;1,Summary!$F$33&lt;&gt;"Single"),1,0)</f>
        <v>0</v>
      </c>
      <c r="O216" s="503">
        <f>IF(M216=1,(($C$18-I216)*H216)+SUMIFS($J$20:J216,$G$20:G216,Summary!$F$32),IF(N216=1,(($C$18-K216)*H216)+SUMIFS($L$20:L216,$G$20:G216,Summary!$F$32),0))</f>
        <v>0</v>
      </c>
    </row>
    <row r="217" spans="7:15" x14ac:dyDescent="0.3">
      <c r="G217" s="500" t="s">
        <v>565</v>
      </c>
      <c r="H217" s="495"/>
      <c r="I217" s="484"/>
      <c r="J217" s="476">
        <f t="shared" ref="J217:L229" si="12">IF(H217&lt;&gt;0,(I217-I216)*$H216+SUM(J216:J216),0)</f>
        <v>0</v>
      </c>
      <c r="K217" s="475"/>
      <c r="L217" s="476">
        <f t="shared" si="12"/>
        <v>0</v>
      </c>
      <c r="M217" s="140">
        <f>IF(AND(G217=Summary!$F$32,I217&lt;=$C$18,OR(I218&gt;=$C$18,I218=0),SUM($M$20:M216)&lt;1,Summary!$F$33="Single"),1,0)</f>
        <v>0</v>
      </c>
      <c r="N217" s="140">
        <f>IF(AND(G217=Summary!$F$32,I217&lt;=$C$18,OR(I218&gt;=$C$18,I218=0),SUM($N$20:N216)&lt;1,Summary!$F$33&lt;&gt;"Single"),1,0)</f>
        <v>0</v>
      </c>
      <c r="O217" s="503">
        <f>IF(M217=1,(($C$18-I217)*H217)+SUMIFS($J$20:J217,$G$20:G217,Summary!$F$32),IF(N217=1,(($C$18-K217)*H217)+SUMIFS($L$20:L217,$G$20:G217,Summary!$F$32),0))</f>
        <v>0</v>
      </c>
    </row>
    <row r="218" spans="7:15" x14ac:dyDescent="0.3">
      <c r="G218" s="500" t="s">
        <v>565</v>
      </c>
      <c r="H218" s="495"/>
      <c r="I218" s="484"/>
      <c r="J218" s="476">
        <f t="shared" si="12"/>
        <v>0</v>
      </c>
      <c r="K218" s="475"/>
      <c r="L218" s="476">
        <f t="shared" si="12"/>
        <v>0</v>
      </c>
      <c r="M218" s="140">
        <f>IF(AND(G218=Summary!$F$32,I218&lt;=$C$18,OR(I219&gt;=$C$18,I219=0),SUM($M$20:M217)&lt;1,Summary!$F$33="Single"),1,0)</f>
        <v>0</v>
      </c>
      <c r="N218" s="140">
        <f>IF(AND(G218=Summary!$F$32,I218&lt;=$C$18,OR(I219&gt;=$C$18,I219=0),SUM($N$20:N217)&lt;1,Summary!$F$33&lt;&gt;"Single"),1,0)</f>
        <v>0</v>
      </c>
      <c r="O218" s="503">
        <f>IF(M218=1,(($C$18-I218)*H218)+SUMIFS($J$20:J218,$G$20:G218,Summary!$F$32),IF(N218=1,(($C$18-K218)*H218)+SUMIFS($L$20:L218,$G$20:G218,Summary!$F$32),0))</f>
        <v>0</v>
      </c>
    </row>
    <row r="219" spans="7:15" x14ac:dyDescent="0.3">
      <c r="G219" s="500" t="s">
        <v>565</v>
      </c>
      <c r="H219" s="495"/>
      <c r="I219" s="484"/>
      <c r="J219" s="476">
        <f t="shared" si="12"/>
        <v>0</v>
      </c>
      <c r="K219" s="475"/>
      <c r="L219" s="476">
        <f t="shared" si="12"/>
        <v>0</v>
      </c>
      <c r="M219" s="140">
        <f>IF(AND(G219=Summary!$F$32,I219&lt;=$C$18,OR(I220&gt;=$C$18,I220=0),SUM($M$20:M218)&lt;1,Summary!$F$33="Single"),1,0)</f>
        <v>0</v>
      </c>
      <c r="N219" s="140">
        <f>IF(AND(G219=Summary!$F$32,I219&lt;=$C$18,OR(I220&gt;=$C$18,I220=0),SUM($N$20:N218)&lt;1,Summary!$F$33&lt;&gt;"Single"),1,0)</f>
        <v>0</v>
      </c>
      <c r="O219" s="503">
        <f>IF(M219=1,(($C$18-I219)*H219)+SUMIFS($J$20:J219,$G$20:G219,Summary!$F$32),IF(N219=1,(($C$18-K219)*H219)+SUMIFS($L$20:L219,$G$20:G219,Summary!$F$32),0))</f>
        <v>0</v>
      </c>
    </row>
    <row r="220" spans="7:15" x14ac:dyDescent="0.3">
      <c r="G220" s="500" t="s">
        <v>565</v>
      </c>
      <c r="H220" s="495"/>
      <c r="I220" s="484"/>
      <c r="J220" s="476">
        <f t="shared" si="12"/>
        <v>0</v>
      </c>
      <c r="K220" s="475"/>
      <c r="L220" s="476">
        <f t="shared" si="12"/>
        <v>0</v>
      </c>
      <c r="M220" s="140">
        <f>IF(AND(G220=Summary!$F$32,I220&lt;=$C$18,OR(I221&gt;=$C$18,I221=0),SUM($M$20:M219)&lt;1,Summary!$F$33="Single"),1,0)</f>
        <v>0</v>
      </c>
      <c r="N220" s="140">
        <f>IF(AND(G220=Summary!$F$32,I220&lt;=$C$18,OR(I221&gt;=$C$18,I221=0),SUM($N$20:N219)&lt;1,Summary!$F$33&lt;&gt;"Single"),1,0)</f>
        <v>0</v>
      </c>
      <c r="O220" s="503">
        <f>IF(M220=1,(($C$18-I220)*H220)+SUMIFS($J$20:J220,$G$20:G220,Summary!$F$32),IF(N220=1,(($C$18-K220)*H220)+SUMIFS($L$20:L220,$G$20:G220,Summary!$F$32),0))</f>
        <v>0</v>
      </c>
    </row>
    <row r="221" spans="7:15" x14ac:dyDescent="0.3">
      <c r="G221" s="500" t="s">
        <v>565</v>
      </c>
      <c r="H221" s="495"/>
      <c r="I221" s="484"/>
      <c r="J221" s="476">
        <f t="shared" si="12"/>
        <v>0</v>
      </c>
      <c r="K221" s="475"/>
      <c r="L221" s="476">
        <f t="shared" si="12"/>
        <v>0</v>
      </c>
      <c r="M221" s="140">
        <f>IF(AND(G221=Summary!$F$32,I221&lt;=$C$18,OR(I222&gt;=$C$18,I222=0),SUM($M$20:M220)&lt;1,Summary!$F$33="Single"),1,0)</f>
        <v>0</v>
      </c>
      <c r="N221" s="140">
        <f>IF(AND(G221=Summary!$F$32,I221&lt;=$C$18,OR(I222&gt;=$C$18,I222=0),SUM($N$20:N220)&lt;1,Summary!$F$33&lt;&gt;"Single"),1,0)</f>
        <v>0</v>
      </c>
      <c r="O221" s="503">
        <f>IF(M221=1,(($C$18-I221)*H221)+SUMIFS($J$20:J221,$G$20:G221,Summary!$F$32),IF(N221=1,(($C$18-K221)*H221)+SUMIFS($L$20:L221,$G$20:G221,Summary!$F$32),0))</f>
        <v>0</v>
      </c>
    </row>
    <row r="222" spans="7:15" x14ac:dyDescent="0.3">
      <c r="G222" s="500" t="s">
        <v>565</v>
      </c>
      <c r="H222" s="495"/>
      <c r="I222" s="484"/>
      <c r="J222" s="476">
        <f t="shared" si="12"/>
        <v>0</v>
      </c>
      <c r="K222" s="475"/>
      <c r="L222" s="476">
        <f t="shared" si="12"/>
        <v>0</v>
      </c>
      <c r="M222" s="140">
        <f>IF(AND(G222=Summary!$F$32,I222&lt;=$C$18,OR(I223&gt;=$C$18,I223=0),SUM($M$20:M221)&lt;1,Summary!$F$33="Single"),1,0)</f>
        <v>0</v>
      </c>
      <c r="N222" s="140">
        <f>IF(AND(G222=Summary!$F$32,I222&lt;=$C$18,OR(I223&gt;=$C$18,I223=0),SUM($N$20:N221)&lt;1,Summary!$F$33&lt;&gt;"Single"),1,0)</f>
        <v>0</v>
      </c>
      <c r="O222" s="503">
        <f>IF(M222=1,(($C$18-I222)*H222)+SUMIFS($J$20:J222,$G$20:G222,Summary!$F$32),IF(N222=1,(($C$18-K222)*H222)+SUMIFS($L$20:L222,$G$20:G222,Summary!$F$32),0))</f>
        <v>0</v>
      </c>
    </row>
    <row r="223" spans="7:15" x14ac:dyDescent="0.3">
      <c r="G223" s="500" t="s">
        <v>565</v>
      </c>
      <c r="H223" s="495"/>
      <c r="I223" s="484"/>
      <c r="J223" s="476">
        <f t="shared" si="12"/>
        <v>0</v>
      </c>
      <c r="K223" s="475"/>
      <c r="L223" s="476">
        <f t="shared" si="12"/>
        <v>0</v>
      </c>
      <c r="M223" s="140">
        <f>IF(AND(G223=Summary!$F$32,I223&lt;=$C$18,OR(I224&gt;=$C$18,I224=0),SUM($M$20:M222)&lt;1,Summary!$F$33="Single"),1,0)</f>
        <v>0</v>
      </c>
      <c r="N223" s="140">
        <f>IF(AND(G223=Summary!$F$32,I223&lt;=$C$18,OR(I224&gt;=$C$18,I224=0),SUM($N$20:N222)&lt;1,Summary!$F$33&lt;&gt;"Single"),1,0)</f>
        <v>0</v>
      </c>
      <c r="O223" s="503">
        <f>IF(M223=1,(($C$18-I223)*H223)+SUMIFS($J$20:J223,$G$20:G223,Summary!$F$32),IF(N223=1,(($C$18-K223)*H223)+SUMIFS($L$20:L223,$G$20:G223,Summary!$F$32),0))</f>
        <v>0</v>
      </c>
    </row>
    <row r="224" spans="7:15" x14ac:dyDescent="0.3">
      <c r="G224" s="500" t="s">
        <v>565</v>
      </c>
      <c r="H224" s="495"/>
      <c r="I224" s="484"/>
      <c r="J224" s="476">
        <f t="shared" si="12"/>
        <v>0</v>
      </c>
      <c r="K224" s="475"/>
      <c r="L224" s="476">
        <f t="shared" si="12"/>
        <v>0</v>
      </c>
      <c r="M224" s="140">
        <f>IF(AND(G224=Summary!$F$32,I224&lt;=$C$18,OR(I225&gt;=$C$18,I225=0),SUM($M$20:M223)&lt;1,Summary!$F$33="Single"),1,0)</f>
        <v>0</v>
      </c>
      <c r="N224" s="140">
        <f>IF(AND(G224=Summary!$F$32,I224&lt;=$C$18,OR(I225&gt;=$C$18,I225=0),SUM($N$20:N223)&lt;1,Summary!$F$33&lt;&gt;"Single"),1,0)</f>
        <v>0</v>
      </c>
      <c r="O224" s="503">
        <f>IF(M224=1,(($C$18-I224)*H224)+SUMIFS($J$20:J224,$G$20:G224,Summary!$F$32),IF(N224=1,(($C$18-K224)*H224)+SUMIFS($L$20:L224,$G$20:G224,Summary!$F$32),0))</f>
        <v>0</v>
      </c>
    </row>
    <row r="225" spans="7:15" x14ac:dyDescent="0.3">
      <c r="G225" s="500" t="s">
        <v>565</v>
      </c>
      <c r="H225" s="495"/>
      <c r="I225" s="484"/>
      <c r="J225" s="476">
        <f t="shared" si="12"/>
        <v>0</v>
      </c>
      <c r="K225" s="475"/>
      <c r="L225" s="476">
        <f t="shared" si="12"/>
        <v>0</v>
      </c>
      <c r="M225" s="140">
        <f>IF(AND(G225=Summary!$F$32,I225&lt;=$C$18,OR(I226&gt;=$C$18,I226=0),SUM($M$20:M224)&lt;1,Summary!$F$33="Single"),1,0)</f>
        <v>0</v>
      </c>
      <c r="N225" s="140">
        <f>IF(AND(G225=Summary!$F$32,I225&lt;=$C$18,OR(I226&gt;=$C$18,I226=0),SUM($N$20:N224)&lt;1,Summary!$F$33&lt;&gt;"Single"),1,0)</f>
        <v>0</v>
      </c>
      <c r="O225" s="503">
        <f>IF(M225=1,(($C$18-I225)*H225)+SUMIFS($J$20:J225,$G$20:G225,Summary!$F$32),IF(N225=1,(($C$18-K225)*H225)+SUMIFS($L$20:L225,$G$20:G225,Summary!$F$32),0))</f>
        <v>0</v>
      </c>
    </row>
    <row r="226" spans="7:15" x14ac:dyDescent="0.3">
      <c r="G226" s="500" t="s">
        <v>565</v>
      </c>
      <c r="H226" s="495"/>
      <c r="I226" s="484"/>
      <c r="J226" s="476">
        <f t="shared" si="12"/>
        <v>0</v>
      </c>
      <c r="K226" s="475"/>
      <c r="L226" s="476">
        <f t="shared" si="12"/>
        <v>0</v>
      </c>
      <c r="M226" s="140">
        <f>IF(AND(G226=Summary!$F$32,I226&lt;=$C$18,OR(I227&gt;=$C$18,I227=0),SUM($M$20:M225)&lt;1,Summary!$F$33="Single"),1,0)</f>
        <v>0</v>
      </c>
      <c r="N226" s="140">
        <f>IF(AND(G226=Summary!$F$32,I226&lt;=$C$18,OR(I227&gt;=$C$18,I227=0),SUM($N$20:N225)&lt;1,Summary!$F$33&lt;&gt;"Single"),1,0)</f>
        <v>0</v>
      </c>
      <c r="O226" s="503">
        <f>IF(M226=1,(($C$18-I226)*H226)+SUMIFS($J$20:J226,$G$20:G226,Summary!$F$32),IF(N226=1,(($C$18-K226)*H226)+SUMIFS($L$20:L226,$G$20:G226,Summary!$F$32),0))</f>
        <v>0</v>
      </c>
    </row>
    <row r="227" spans="7:15" x14ac:dyDescent="0.3">
      <c r="G227" s="500" t="s">
        <v>565</v>
      </c>
      <c r="H227" s="495"/>
      <c r="I227" s="484"/>
      <c r="J227" s="476">
        <f t="shared" si="12"/>
        <v>0</v>
      </c>
      <c r="K227" s="475"/>
      <c r="L227" s="476">
        <f t="shared" si="12"/>
        <v>0</v>
      </c>
      <c r="M227" s="140">
        <f>IF(AND(G227=Summary!$F$32,I227&lt;=$C$18,OR(I228&gt;=$C$18,I228=0),SUM($M$20:M226)&lt;1,Summary!$F$33="Single"),1,0)</f>
        <v>0</v>
      </c>
      <c r="N227" s="140">
        <f>IF(AND(G227=Summary!$F$32,I227&lt;=$C$18,OR(I228&gt;=$C$18,I228=0),SUM($N$20:N226)&lt;1,Summary!$F$33&lt;&gt;"Single"),1,0)</f>
        <v>0</v>
      </c>
      <c r="O227" s="503">
        <f>IF(M227=1,(($C$18-I227)*H227)+SUMIFS($J$20:J227,$G$20:G227,Summary!$F$32),IF(N227=1,(($C$18-K227)*H227)+SUMIFS($L$20:L227,$G$20:G227,Summary!$F$32),0))</f>
        <v>0</v>
      </c>
    </row>
    <row r="228" spans="7:15" x14ac:dyDescent="0.3">
      <c r="G228" s="500" t="s">
        <v>565</v>
      </c>
      <c r="H228" s="495"/>
      <c r="I228" s="484"/>
      <c r="J228" s="476">
        <f t="shared" si="12"/>
        <v>0</v>
      </c>
      <c r="K228" s="475"/>
      <c r="L228" s="476">
        <f t="shared" si="12"/>
        <v>0</v>
      </c>
      <c r="M228" s="140">
        <f>IF(AND(G228=Summary!$F$32,I228&lt;=$C$18,OR(I229&gt;=$C$18,I229=0),SUM($M$20:M227)&lt;1,Summary!$F$33="Single"),1,0)</f>
        <v>0</v>
      </c>
      <c r="N228" s="140">
        <f>IF(AND(G228=Summary!$F$32,I228&lt;=$C$18,OR(I229&gt;=$C$18,I229=0),SUM($N$20:N227)&lt;1,Summary!$F$33&lt;&gt;"Single"),1,0)</f>
        <v>0</v>
      </c>
      <c r="O228" s="503">
        <f>IF(M228=1,(($C$18-I228)*H228)+SUMIFS($J$20:J228,$G$20:G228,Summary!$F$32),IF(N228=1,(($C$18-K228)*H228)+SUMIFS($L$20:L228,$G$20:G228,Summary!$F$32),0))</f>
        <v>0</v>
      </c>
    </row>
    <row r="229" spans="7:15" x14ac:dyDescent="0.3">
      <c r="G229" s="500" t="s">
        <v>565</v>
      </c>
      <c r="H229" s="495"/>
      <c r="I229" s="484"/>
      <c r="J229" s="476">
        <f t="shared" si="12"/>
        <v>0</v>
      </c>
      <c r="K229" s="475"/>
      <c r="L229" s="476">
        <f t="shared" si="12"/>
        <v>0</v>
      </c>
      <c r="M229" s="140">
        <f>IF(AND(G229=Summary!$F$32,I229&lt;=$C$18,OR(I230&gt;=$C$18,I230=0),SUM($M$20:M228)&lt;1,Summary!$F$33="Single"),1,0)</f>
        <v>0</v>
      </c>
      <c r="N229" s="140">
        <f>IF(AND(G229=Summary!$F$32,I229&lt;=$C$18,OR(I230&gt;=$C$18,I230=0),SUM($N$20:N228)&lt;1,Summary!$F$33&lt;&gt;"Single"),1,0)</f>
        <v>0</v>
      </c>
      <c r="O229" s="503">
        <f>IF(M229=1,(($C$18-I229)*H229)+SUMIFS($J$20:J229,$G$20:G229,Summary!$F$32),IF(N229=1,(($C$18-K229)*H229)+SUMIFS($L$20:L229,$G$20:G229,Summary!$F$32),0))</f>
        <v>0</v>
      </c>
    </row>
    <row r="230" spans="7:15" x14ac:dyDescent="0.3">
      <c r="G230" s="500" t="s">
        <v>566</v>
      </c>
      <c r="H230" s="495">
        <v>4.3999999999999997E-2</v>
      </c>
      <c r="I230" s="484">
        <v>0</v>
      </c>
      <c r="J230" s="485">
        <v>0</v>
      </c>
      <c r="K230" s="475">
        <v>0</v>
      </c>
      <c r="L230" s="485">
        <v>0</v>
      </c>
      <c r="M230" s="140">
        <f>IF(AND(G230=Summary!$F$32,I230&lt;=$C$18,OR(I231&gt;=$C$18,I231=0),SUM($M$20:M229)&lt;1,Summary!$F$33="Single"),1,0)</f>
        <v>0</v>
      </c>
      <c r="N230" s="140">
        <f>IF(AND(G230=Summary!$F$32,I230&lt;=$C$18,OR(I231&gt;=$C$18,I231=0),SUM($N$20:N229)&lt;1,Summary!$F$33&lt;&gt;"Single"),1,0)</f>
        <v>0</v>
      </c>
      <c r="O230" s="503">
        <f>IF(M230=1,(($C$18-I230)*H230)+SUMIFS($J$20:J230,$G$20:G230,Summary!$F$32),IF(N230=1,(($C$18-K230)*H230)+SUMIFS($L$20:L230,$G$20:G230,Summary!$F$32),0))</f>
        <v>0</v>
      </c>
    </row>
    <row r="231" spans="7:15" x14ac:dyDescent="0.3">
      <c r="G231" s="500" t="s">
        <v>566</v>
      </c>
      <c r="H231" s="495">
        <v>4.82E-2</v>
      </c>
      <c r="I231" s="484">
        <v>6000</v>
      </c>
      <c r="J231" s="476">
        <f>IF(H231&lt;&gt;0,(I231-I230)*$H230+SUM(J230:J230),0)</f>
        <v>264</v>
      </c>
      <c r="K231" s="475">
        <v>12000</v>
      </c>
      <c r="L231" s="476">
        <f>IF(J231&lt;&gt;0,(K231-K230)*$H230+SUM(L230:L230),0)</f>
        <v>528</v>
      </c>
      <c r="M231" s="140">
        <f>IF(AND(G231=Summary!$F$32,I231&lt;=$C$18,OR(I232&gt;=$C$18,I232=0),SUM($M$20:M230)&lt;1,Summary!$F$33="Single"),1,0)</f>
        <v>0</v>
      </c>
      <c r="N231" s="140">
        <f>IF(AND(G231=Summary!$F$32,I231&lt;=$C$18,OR(I232&gt;=$C$18,I232=0),SUM($N$20:N230)&lt;1,Summary!$F$33&lt;&gt;"Single"),1,0)</f>
        <v>0</v>
      </c>
      <c r="O231" s="503">
        <f>IF(M231=1,(($C$18-I231)*H231)+SUMIFS($J$20:J231,$G$20:G231,Summary!$F$32),IF(N231=1,(($C$18-K231)*H231)+SUMIFS($L$20:L231,$G$20:G231,Summary!$F$32),0))</f>
        <v>0</v>
      </c>
    </row>
    <row r="232" spans="7:15" x14ac:dyDescent="0.3">
      <c r="G232" s="500" t="s">
        <v>566</v>
      </c>
      <c r="H232" s="495">
        <v>5.7000000000000002E-2</v>
      </c>
      <c r="I232" s="484">
        <v>30000</v>
      </c>
      <c r="J232" s="476">
        <f t="shared" ref="J232:L244" si="13">IF(H232&lt;&gt;0,(I232-I231)*$H231+SUM(J231:J231),0)</f>
        <v>1420.8</v>
      </c>
      <c r="K232" s="475">
        <v>60000</v>
      </c>
      <c r="L232" s="476">
        <f t="shared" si="13"/>
        <v>2841.6</v>
      </c>
      <c r="M232" s="140">
        <f>IF(AND(G232=Summary!$F$32,I232&lt;=$C$18,OR(I233&gt;=$C$18,I233=0),SUM($M$20:M231)&lt;1,Summary!$F$33="Single"),1,0)</f>
        <v>0</v>
      </c>
      <c r="N232" s="140">
        <f>IF(AND(G232=Summary!$F$32,I232&lt;=$C$18,OR(I233&gt;=$C$18,I233=0),SUM($N$20:N231)&lt;1,Summary!$F$33&lt;&gt;"Single"),1,0)</f>
        <v>0</v>
      </c>
      <c r="O232" s="503">
        <f>IF(M232=1,(($C$18-I232)*H232)+SUMIFS($J$20:J232,$G$20:G232,Summary!$F$32),IF(N232=1,(($C$18-K232)*H232)+SUMIFS($L$20:L232,$G$20:G232,Summary!$F$32),0))</f>
        <v>0</v>
      </c>
    </row>
    <row r="233" spans="7:15" x14ac:dyDescent="0.3">
      <c r="G233" s="500" t="s">
        <v>566</v>
      </c>
      <c r="H233" s="495">
        <v>0.06</v>
      </c>
      <c r="I233" s="484">
        <v>75000</v>
      </c>
      <c r="J233" s="476">
        <f t="shared" si="13"/>
        <v>3985.8</v>
      </c>
      <c r="K233" s="475">
        <v>150000</v>
      </c>
      <c r="L233" s="476">
        <f t="shared" si="13"/>
        <v>7971.6</v>
      </c>
      <c r="M233" s="140">
        <f>IF(AND(G233=Summary!$F$32,I233&lt;=$C$18,OR(I234&gt;=$C$18,I234=0),SUM($M$20:M232)&lt;1,Summary!$F$33="Single"),1,0)</f>
        <v>0</v>
      </c>
      <c r="N233" s="140">
        <f>IF(AND(G233=Summary!$F$32,I233&lt;=$C$18,OR(I234&gt;=$C$18,I234=0),SUM($N$20:N232)&lt;1,Summary!$F$33&lt;&gt;"Single"),1,0)</f>
        <v>0</v>
      </c>
      <c r="O233" s="503">
        <f>IF(M233=1,(($C$18-I233)*H233)+SUMIFS($J$20:J233,$G$20:G233,Summary!$F$32),IF(N233=1,(($C$18-K233)*H233)+SUMIFS($L$20:L233,$G$20:G233,Summary!$F$32),0))</f>
        <v>0</v>
      </c>
    </row>
    <row r="234" spans="7:15" x14ac:dyDescent="0.3">
      <c r="G234" s="500" t="s">
        <v>566</v>
      </c>
      <c r="H234" s="495"/>
      <c r="I234" s="484"/>
      <c r="J234" s="476">
        <f t="shared" si="13"/>
        <v>0</v>
      </c>
      <c r="K234" s="475"/>
      <c r="L234" s="476">
        <f t="shared" si="13"/>
        <v>0</v>
      </c>
      <c r="M234" s="140">
        <f>IF(AND(G234=Summary!$F$32,I234&lt;=$C$18,OR(I235&gt;=$C$18,I235=0),SUM($M$20:M233)&lt;1,Summary!$F$33="Single"),1,0)</f>
        <v>0</v>
      </c>
      <c r="N234" s="140">
        <f>IF(AND(G234=Summary!$F$32,I234&lt;=$C$18,OR(I235&gt;=$C$18,I235=0),SUM($N$20:N233)&lt;1,Summary!$F$33&lt;&gt;"Single"),1,0)</f>
        <v>0</v>
      </c>
      <c r="O234" s="503">
        <f>IF(M234=1,(($C$18-I234)*H234)+SUMIFS($J$20:J234,$G$20:G234,Summary!$F$32),IF(N234=1,(($C$18-K234)*H234)+SUMIFS($L$20:L234,$G$20:G234,Summary!$F$32),0))</f>
        <v>0</v>
      </c>
    </row>
    <row r="235" spans="7:15" x14ac:dyDescent="0.3">
      <c r="G235" s="500" t="s">
        <v>566</v>
      </c>
      <c r="H235" s="495"/>
      <c r="I235" s="484"/>
      <c r="J235" s="476">
        <f t="shared" si="13"/>
        <v>0</v>
      </c>
      <c r="K235" s="475"/>
      <c r="L235" s="476">
        <f t="shared" si="13"/>
        <v>0</v>
      </c>
      <c r="M235" s="140">
        <f>IF(AND(G235=Summary!$F$32,I235&lt;=$C$18,OR(I236&gt;=$C$18,I236=0),SUM($M$20:M234)&lt;1,Summary!$F$33="Single"),1,0)</f>
        <v>0</v>
      </c>
      <c r="N235" s="140">
        <f>IF(AND(G235=Summary!$F$32,I235&lt;=$C$18,OR(I236&gt;=$C$18,I236=0),SUM($N$20:N234)&lt;1,Summary!$F$33&lt;&gt;"Single"),1,0)</f>
        <v>0</v>
      </c>
      <c r="O235" s="503">
        <f>IF(M235=1,(($C$18-I235)*H235)+SUMIFS($J$20:J235,$G$20:G235,Summary!$F$32),IF(N235=1,(($C$18-K235)*H235)+SUMIFS($L$20:L235,$G$20:G235,Summary!$F$32),0))</f>
        <v>0</v>
      </c>
    </row>
    <row r="236" spans="7:15" x14ac:dyDescent="0.3">
      <c r="G236" s="500" t="s">
        <v>566</v>
      </c>
      <c r="H236" s="495"/>
      <c r="I236" s="484"/>
      <c r="J236" s="476">
        <f t="shared" si="13"/>
        <v>0</v>
      </c>
      <c r="K236" s="475"/>
      <c r="L236" s="476">
        <f t="shared" si="13"/>
        <v>0</v>
      </c>
      <c r="M236" s="140">
        <f>IF(AND(G236=Summary!$F$32,I236&lt;=$C$18,OR(I237&gt;=$C$18,I237=0),SUM($M$20:M235)&lt;1,Summary!$F$33="Single"),1,0)</f>
        <v>0</v>
      </c>
      <c r="N236" s="140">
        <f>IF(AND(G236=Summary!$F$32,I236&lt;=$C$18,OR(I237&gt;=$C$18,I237=0),SUM($N$20:N235)&lt;1,Summary!$F$33&lt;&gt;"Single"),1,0)</f>
        <v>0</v>
      </c>
      <c r="O236" s="503">
        <f>IF(M236=1,(($C$18-I236)*H236)+SUMIFS($J$20:J236,$G$20:G236,Summary!$F$32),IF(N236=1,(($C$18-K236)*H236)+SUMIFS($L$20:L236,$G$20:G236,Summary!$F$32),0))</f>
        <v>0</v>
      </c>
    </row>
    <row r="237" spans="7:15" x14ac:dyDescent="0.3">
      <c r="G237" s="500" t="s">
        <v>566</v>
      </c>
      <c r="H237" s="495"/>
      <c r="I237" s="484"/>
      <c r="J237" s="476">
        <f t="shared" si="13"/>
        <v>0</v>
      </c>
      <c r="K237" s="475"/>
      <c r="L237" s="476">
        <f t="shared" si="13"/>
        <v>0</v>
      </c>
      <c r="M237" s="140">
        <f>IF(AND(G237=Summary!$F$32,I237&lt;=$C$18,OR(I238&gt;=$C$18,I238=0),SUM($M$20:M236)&lt;1,Summary!$F$33="Single"),1,0)</f>
        <v>0</v>
      </c>
      <c r="N237" s="140">
        <f>IF(AND(G237=Summary!$F$32,I237&lt;=$C$18,OR(I238&gt;=$C$18,I238=0),SUM($N$20:N236)&lt;1,Summary!$F$33&lt;&gt;"Single"),1,0)</f>
        <v>0</v>
      </c>
      <c r="O237" s="503">
        <f>IF(M237=1,(($C$18-I237)*H237)+SUMIFS($J$20:J237,$G$20:G237,Summary!$F$32),IF(N237=1,(($C$18-K237)*H237)+SUMIFS($L$20:L237,$G$20:G237,Summary!$F$32),0))</f>
        <v>0</v>
      </c>
    </row>
    <row r="238" spans="7:15" x14ac:dyDescent="0.3">
      <c r="G238" s="500" t="s">
        <v>566</v>
      </c>
      <c r="H238" s="495"/>
      <c r="I238" s="484"/>
      <c r="J238" s="476">
        <f t="shared" si="13"/>
        <v>0</v>
      </c>
      <c r="K238" s="475"/>
      <c r="L238" s="476">
        <f t="shared" si="13"/>
        <v>0</v>
      </c>
      <c r="M238" s="140">
        <f>IF(AND(G238=Summary!$F$32,I238&lt;=$C$18,OR(I239&gt;=$C$18,I239=0),SUM($M$20:M237)&lt;1,Summary!$F$33="Single"),1,0)</f>
        <v>0</v>
      </c>
      <c r="N238" s="140">
        <f>IF(AND(G238=Summary!$F$32,I238&lt;=$C$18,OR(I239&gt;=$C$18,I239=0),SUM($N$20:N237)&lt;1,Summary!$F$33&lt;&gt;"Single"),1,0)</f>
        <v>0</v>
      </c>
      <c r="O238" s="503">
        <f>IF(M238=1,(($C$18-I238)*H238)+SUMIFS($J$20:J238,$G$20:G238,Summary!$F$32),IF(N238=1,(($C$18-K238)*H238)+SUMIFS($L$20:L238,$G$20:G238,Summary!$F$32),0))</f>
        <v>0</v>
      </c>
    </row>
    <row r="239" spans="7:15" x14ac:dyDescent="0.3">
      <c r="G239" s="500" t="s">
        <v>566</v>
      </c>
      <c r="H239" s="495"/>
      <c r="I239" s="484"/>
      <c r="J239" s="476">
        <f t="shared" si="13"/>
        <v>0</v>
      </c>
      <c r="K239" s="475"/>
      <c r="L239" s="476">
        <f t="shared" si="13"/>
        <v>0</v>
      </c>
      <c r="M239" s="140">
        <f>IF(AND(G239=Summary!$F$32,I239&lt;=$C$18,OR(I240&gt;=$C$18,I240=0),SUM($M$20:M238)&lt;1,Summary!$F$33="Single"),1,0)</f>
        <v>0</v>
      </c>
      <c r="N239" s="140">
        <f>IF(AND(G239=Summary!$F$32,I239&lt;=$C$18,OR(I240&gt;=$C$18,I240=0),SUM($N$20:N238)&lt;1,Summary!$F$33&lt;&gt;"Single"),1,0)</f>
        <v>0</v>
      </c>
      <c r="O239" s="503">
        <f>IF(M239=1,(($C$18-I239)*H239)+SUMIFS($J$20:J239,$G$20:G239,Summary!$F$32),IF(N239=1,(($C$18-K239)*H239)+SUMIFS($L$20:L239,$G$20:G239,Summary!$F$32),0))</f>
        <v>0</v>
      </c>
    </row>
    <row r="240" spans="7:15" x14ac:dyDescent="0.3">
      <c r="G240" s="500" t="s">
        <v>566</v>
      </c>
      <c r="H240" s="495"/>
      <c r="I240" s="484"/>
      <c r="J240" s="476">
        <f t="shared" si="13"/>
        <v>0</v>
      </c>
      <c r="K240" s="475"/>
      <c r="L240" s="476">
        <f t="shared" si="13"/>
        <v>0</v>
      </c>
      <c r="M240" s="140">
        <f>IF(AND(G240=Summary!$F$32,I240&lt;=$C$18,OR(I241&gt;=$C$18,I241=0),SUM($M$20:M239)&lt;1,Summary!$F$33="Single"),1,0)</f>
        <v>0</v>
      </c>
      <c r="N240" s="140">
        <f>IF(AND(G240=Summary!$F$32,I240&lt;=$C$18,OR(I241&gt;=$C$18,I241=0),SUM($N$20:N239)&lt;1,Summary!$F$33&lt;&gt;"Single"),1,0)</f>
        <v>0</v>
      </c>
      <c r="O240" s="503">
        <f>IF(M240=1,(($C$18-I240)*H240)+SUMIFS($J$20:J240,$G$20:G240,Summary!$F$32),IF(N240=1,(($C$18-K240)*H240)+SUMIFS($L$20:L240,$G$20:G240,Summary!$F$32),0))</f>
        <v>0</v>
      </c>
    </row>
    <row r="241" spans="7:15" x14ac:dyDescent="0.3">
      <c r="G241" s="500" t="s">
        <v>566</v>
      </c>
      <c r="H241" s="495"/>
      <c r="I241" s="484"/>
      <c r="J241" s="476">
        <f t="shared" si="13"/>
        <v>0</v>
      </c>
      <c r="K241" s="475"/>
      <c r="L241" s="476">
        <f t="shared" si="13"/>
        <v>0</v>
      </c>
      <c r="M241" s="140">
        <f>IF(AND(G241=Summary!$F$32,I241&lt;=$C$18,OR(I242&gt;=$C$18,I242=0),SUM($M$20:M240)&lt;1,Summary!$F$33="Single"),1,0)</f>
        <v>0</v>
      </c>
      <c r="N241" s="140">
        <f>IF(AND(G241=Summary!$F$32,I241&lt;=$C$18,OR(I242&gt;=$C$18,I242=0),SUM($N$20:N240)&lt;1,Summary!$F$33&lt;&gt;"Single"),1,0)</f>
        <v>0</v>
      </c>
      <c r="O241" s="503">
        <f>IF(M241=1,(($C$18-I241)*H241)+SUMIFS($J$20:J241,$G$20:G241,Summary!$F$32),IF(N241=1,(($C$18-K241)*H241)+SUMIFS($L$20:L241,$G$20:G241,Summary!$F$32),0))</f>
        <v>0</v>
      </c>
    </row>
    <row r="242" spans="7:15" x14ac:dyDescent="0.3">
      <c r="G242" s="500" t="s">
        <v>566</v>
      </c>
      <c r="H242" s="495"/>
      <c r="I242" s="484"/>
      <c r="J242" s="476">
        <f t="shared" si="13"/>
        <v>0</v>
      </c>
      <c r="K242" s="475"/>
      <c r="L242" s="476">
        <f t="shared" si="13"/>
        <v>0</v>
      </c>
      <c r="M242" s="140">
        <f>IF(AND(G242=Summary!$F$32,I242&lt;=$C$18,OR(I243&gt;=$C$18,I243=0),SUM($M$20:M241)&lt;1,Summary!$F$33="Single"),1,0)</f>
        <v>0</v>
      </c>
      <c r="N242" s="140">
        <f>IF(AND(G242=Summary!$F$32,I242&lt;=$C$18,OR(I243&gt;=$C$18,I243=0),SUM($N$20:N241)&lt;1,Summary!$F$33&lt;&gt;"Single"),1,0)</f>
        <v>0</v>
      </c>
      <c r="O242" s="503">
        <f>IF(M242=1,(($C$18-I242)*H242)+SUMIFS($J$20:J242,$G$20:G242,Summary!$F$32),IF(N242=1,(($C$18-K242)*H242)+SUMIFS($L$20:L242,$G$20:G242,Summary!$F$32),0))</f>
        <v>0</v>
      </c>
    </row>
    <row r="243" spans="7:15" x14ac:dyDescent="0.3">
      <c r="G243" s="500" t="s">
        <v>566</v>
      </c>
      <c r="H243" s="495"/>
      <c r="I243" s="484"/>
      <c r="J243" s="476">
        <f t="shared" si="13"/>
        <v>0</v>
      </c>
      <c r="K243" s="475"/>
      <c r="L243" s="476">
        <f t="shared" si="13"/>
        <v>0</v>
      </c>
      <c r="M243" s="140">
        <f>IF(AND(G243=Summary!$F$32,I243&lt;=$C$18,OR(I244&gt;=$C$18,I244=0),SUM($M$20:M242)&lt;1,Summary!$F$33="Single"),1,0)</f>
        <v>0</v>
      </c>
      <c r="N243" s="140">
        <f>IF(AND(G243=Summary!$F$32,I243&lt;=$C$18,OR(I244&gt;=$C$18,I244=0),SUM($N$20:N242)&lt;1,Summary!$F$33&lt;&gt;"Single"),1,0)</f>
        <v>0</v>
      </c>
      <c r="O243" s="503">
        <f>IF(M243=1,(($C$18-I243)*H243)+SUMIFS($J$20:J243,$G$20:G243,Summary!$F$32),IF(N243=1,(($C$18-K243)*H243)+SUMIFS($L$20:L243,$G$20:G243,Summary!$F$32),0))</f>
        <v>0</v>
      </c>
    </row>
    <row r="244" spans="7:15" x14ac:dyDescent="0.3">
      <c r="G244" s="500" t="s">
        <v>566</v>
      </c>
      <c r="H244" s="495"/>
      <c r="I244" s="484"/>
      <c r="J244" s="476">
        <f t="shared" si="13"/>
        <v>0</v>
      </c>
      <c r="K244" s="475"/>
      <c r="L244" s="476">
        <f t="shared" si="13"/>
        <v>0</v>
      </c>
      <c r="M244" s="140">
        <f>IF(AND(G244=Summary!$F$32,I244&lt;=$C$18,OR(I245&gt;=$C$18,I245=0),SUM($M$20:M243)&lt;1,Summary!$F$33="Single"),1,0)</f>
        <v>0</v>
      </c>
      <c r="N244" s="140">
        <f>IF(AND(G244=Summary!$F$32,I244&lt;=$C$18,OR(I245&gt;=$C$18,I245=0),SUM($N$20:N243)&lt;1,Summary!$F$33&lt;&gt;"Single"),1,0)</f>
        <v>0</v>
      </c>
      <c r="O244" s="503">
        <f>IF(M244=1,(($C$18-I244)*H244)+SUMIFS($J$20:J244,$G$20:G244,Summary!$F$32),IF(N244=1,(($C$18-K244)*H244)+SUMIFS($L$20:L244,$G$20:G244,Summary!$F$32),0))</f>
        <v>0</v>
      </c>
    </row>
    <row r="245" spans="7:15" x14ac:dyDescent="0.3">
      <c r="G245" s="500" t="s">
        <v>567</v>
      </c>
      <c r="H245" s="495">
        <v>3.1E-2</v>
      </c>
      <c r="I245" s="484">
        <v>0</v>
      </c>
      <c r="J245" s="485">
        <v>0</v>
      </c>
      <c r="K245" s="475">
        <v>0</v>
      </c>
      <c r="L245" s="485">
        <v>0</v>
      </c>
      <c r="M245" s="140">
        <f>IF(AND(G245=Summary!$F$32,I245&lt;=$C$18,OR(I246&gt;=$C$18,I246=0),SUM($M$20:M244)&lt;1,Summary!$F$33="Single"),1,0)</f>
        <v>0</v>
      </c>
      <c r="N245" s="140">
        <f>IF(AND(G245=Summary!$F$32,I245&lt;=$C$18,OR(I246&gt;=$C$18,I246=0),SUM($N$20:N244)&lt;1,Summary!$F$33&lt;&gt;"Single"),1,0)</f>
        <v>0</v>
      </c>
      <c r="O245" s="503">
        <f>IF(M245=1,(($C$18-I245)*H245)+SUMIFS($J$20:J245,$G$20:G245,Summary!$F$32),IF(N245=1,(($C$18-K245)*H245)+SUMIFS($L$20:L245,$G$20:G245,Summary!$F$32),0))</f>
        <v>0</v>
      </c>
    </row>
    <row r="246" spans="7:15" x14ac:dyDescent="0.3">
      <c r="G246" s="500" t="s">
        <v>567</v>
      </c>
      <c r="H246" s="495">
        <v>5.2499999999999998E-2</v>
      </c>
      <c r="I246" s="484">
        <v>15000</v>
      </c>
      <c r="J246" s="476">
        <f>IF(H246&lt;&gt;0,(I246-I245)*$H245+SUM(J245:J245),0)</f>
        <v>465</v>
      </c>
      <c r="K246" s="475">
        <v>30000</v>
      </c>
      <c r="L246" s="476">
        <f>IF(J246&lt;&gt;0,(K246-K245)*$H245+SUM(L245:L245),0)</f>
        <v>930</v>
      </c>
      <c r="M246" s="140">
        <f>IF(AND(G246=Summary!$F$32,I246&lt;=$C$18,OR(I247&gt;=$C$18,I247=0),SUM($M$20:M245)&lt;1,Summary!$F$33="Single"),1,0)</f>
        <v>0</v>
      </c>
      <c r="N246" s="140">
        <f>IF(AND(G246=Summary!$F$32,I246&lt;=$C$18,OR(I247&gt;=$C$18,I247=0),SUM($N$20:N245)&lt;1,Summary!$F$33&lt;&gt;"Single"),1,0)</f>
        <v>0</v>
      </c>
      <c r="O246" s="503">
        <f>IF(M246=1,(($C$18-I246)*H246)+SUMIFS($J$20:J246,$G$20:G246,Summary!$F$32),IF(N246=1,(($C$18-K246)*H246)+SUMIFS($L$20:L246,$G$20:G246,Summary!$F$32),0))</f>
        <v>0</v>
      </c>
    </row>
    <row r="247" spans="7:15" x14ac:dyDescent="0.3">
      <c r="G247" s="500" t="s">
        <v>567</v>
      </c>
      <c r="H247" s="495">
        <v>5.7000000000000002E-2</v>
      </c>
      <c r="I247" s="484">
        <v>30000</v>
      </c>
      <c r="J247" s="476">
        <f t="shared" ref="J247:L259" si="14">IF(H247&lt;&gt;0,(I247-I246)*$H246+SUM(J246:J246),0)</f>
        <v>1252.5</v>
      </c>
      <c r="K247" s="475">
        <v>60000</v>
      </c>
      <c r="L247" s="476">
        <f t="shared" si="14"/>
        <v>2505</v>
      </c>
      <c r="M247" s="140">
        <f>IF(AND(G247=Summary!$F$32,I247&lt;=$C$18,OR(I248&gt;=$C$18,I248=0),SUM($M$20:M246)&lt;1,Summary!$F$33="Single"),1,0)</f>
        <v>0</v>
      </c>
      <c r="N247" s="140">
        <f>IF(AND(G247=Summary!$F$32,I247&lt;=$C$18,OR(I248&gt;=$C$18,I248=0),SUM($N$20:N246)&lt;1,Summary!$F$33&lt;&gt;"Single"),1,0)</f>
        <v>0</v>
      </c>
      <c r="O247" s="503">
        <f>IF(M247=1,(($C$18-I247)*H247)+SUMIFS($J$20:J247,$G$20:G247,Summary!$F$32),IF(N247=1,(($C$18-K247)*H247)+SUMIFS($L$20:L247,$G$20:G247,Summary!$F$32),0))</f>
        <v>0</v>
      </c>
    </row>
    <row r="248" spans="7:15" x14ac:dyDescent="0.3">
      <c r="G248" s="500" t="s">
        <v>567</v>
      </c>
      <c r="H248" s="495"/>
      <c r="I248" s="484"/>
      <c r="J248" s="476">
        <f t="shared" si="14"/>
        <v>0</v>
      </c>
      <c r="K248" s="475"/>
      <c r="L248" s="476">
        <f t="shared" si="14"/>
        <v>0</v>
      </c>
      <c r="M248" s="140">
        <f>IF(AND(G248=Summary!$F$32,I248&lt;=$C$18,OR(I249&gt;=$C$18,I249=0),SUM($M$20:M247)&lt;1,Summary!$F$33="Single"),1,0)</f>
        <v>0</v>
      </c>
      <c r="N248" s="140">
        <f>IF(AND(G248=Summary!$F$32,I248&lt;=$C$18,OR(I249&gt;=$C$18,I249=0),SUM($N$20:N247)&lt;1,Summary!$F$33&lt;&gt;"Single"),1,0)</f>
        <v>0</v>
      </c>
      <c r="O248" s="503">
        <f>IF(M248=1,(($C$18-I248)*H248)+SUMIFS($J$20:J248,$G$20:G248,Summary!$F$32),IF(N248=1,(($C$18-K248)*H248)+SUMIFS($L$20:L248,$G$20:G248,Summary!$F$32),0))</f>
        <v>0</v>
      </c>
    </row>
    <row r="249" spans="7:15" x14ac:dyDescent="0.3">
      <c r="G249" s="500" t="s">
        <v>567</v>
      </c>
      <c r="H249" s="495"/>
      <c r="I249" s="484"/>
      <c r="J249" s="476">
        <f t="shared" si="14"/>
        <v>0</v>
      </c>
      <c r="K249" s="475"/>
      <c r="L249" s="476">
        <f t="shared" si="14"/>
        <v>0</v>
      </c>
      <c r="M249" s="140">
        <f>IF(AND(G249=Summary!$F$32,I249&lt;=$C$18,OR(I250&gt;=$C$18,I250=0),SUM($M$20:M248)&lt;1,Summary!$F$33="Single"),1,0)</f>
        <v>0</v>
      </c>
      <c r="N249" s="140">
        <f>IF(AND(G249=Summary!$F$32,I249&lt;=$C$18,OR(I250&gt;=$C$18,I250=0),SUM($N$20:N248)&lt;1,Summary!$F$33&lt;&gt;"Single"),1,0)</f>
        <v>0</v>
      </c>
      <c r="O249" s="503">
        <f>IF(M249=1,(($C$18-I249)*H249)+SUMIFS($J$20:J249,$G$20:G249,Summary!$F$32),IF(N249=1,(($C$18-K249)*H249)+SUMIFS($L$20:L249,$G$20:G249,Summary!$F$32),0))</f>
        <v>0</v>
      </c>
    </row>
    <row r="250" spans="7:15" x14ac:dyDescent="0.3">
      <c r="G250" s="500" t="s">
        <v>567</v>
      </c>
      <c r="H250" s="495"/>
      <c r="I250" s="484"/>
      <c r="J250" s="476">
        <f t="shared" si="14"/>
        <v>0</v>
      </c>
      <c r="K250" s="475"/>
      <c r="L250" s="476">
        <f t="shared" si="14"/>
        <v>0</v>
      </c>
      <c r="M250" s="140">
        <f>IF(AND(G250=Summary!$F$32,I250&lt;=$C$18,OR(I251&gt;=$C$18,I251=0),SUM($M$20:M249)&lt;1,Summary!$F$33="Single"),1,0)</f>
        <v>0</v>
      </c>
      <c r="N250" s="140">
        <f>IF(AND(G250=Summary!$F$32,I250&lt;=$C$18,OR(I251&gt;=$C$18,I251=0),SUM($N$20:N249)&lt;1,Summary!$F$33&lt;&gt;"Single"),1,0)</f>
        <v>0</v>
      </c>
      <c r="O250" s="503">
        <f>IF(M250=1,(($C$18-I250)*H250)+SUMIFS($J$20:J250,$G$20:G250,Summary!$F$32),IF(N250=1,(($C$18-K250)*H250)+SUMIFS($L$20:L250,$G$20:G250,Summary!$F$32),0))</f>
        <v>0</v>
      </c>
    </row>
    <row r="251" spans="7:15" x14ac:dyDescent="0.3">
      <c r="G251" s="500" t="s">
        <v>567</v>
      </c>
      <c r="H251" s="495"/>
      <c r="I251" s="484"/>
      <c r="J251" s="476">
        <f t="shared" si="14"/>
        <v>0</v>
      </c>
      <c r="K251" s="475"/>
      <c r="L251" s="476">
        <f t="shared" si="14"/>
        <v>0</v>
      </c>
      <c r="M251" s="140">
        <f>IF(AND(G251=Summary!$F$32,I251&lt;=$C$18,OR(I252&gt;=$C$18,I252=0),SUM($M$20:M250)&lt;1,Summary!$F$33="Single"),1,0)</f>
        <v>0</v>
      </c>
      <c r="N251" s="140">
        <f>IF(AND(G251=Summary!$F$32,I251&lt;=$C$18,OR(I252&gt;=$C$18,I252=0),SUM($N$20:N250)&lt;1,Summary!$F$33&lt;&gt;"Single"),1,0)</f>
        <v>0</v>
      </c>
      <c r="O251" s="503">
        <f>IF(M251=1,(($C$18-I251)*H251)+SUMIFS($J$20:J251,$G$20:G251,Summary!$F$32),IF(N251=1,(($C$18-K251)*H251)+SUMIFS($L$20:L251,$G$20:G251,Summary!$F$32),0))</f>
        <v>0</v>
      </c>
    </row>
    <row r="252" spans="7:15" x14ac:dyDescent="0.3">
      <c r="G252" s="500" t="s">
        <v>567</v>
      </c>
      <c r="H252" s="495"/>
      <c r="I252" s="484"/>
      <c r="J252" s="476">
        <f t="shared" si="14"/>
        <v>0</v>
      </c>
      <c r="K252" s="475"/>
      <c r="L252" s="476">
        <f t="shared" si="14"/>
        <v>0</v>
      </c>
      <c r="M252" s="140">
        <f>IF(AND(G252=Summary!$F$32,I252&lt;=$C$18,OR(I253&gt;=$C$18,I253=0),SUM($M$20:M251)&lt;1,Summary!$F$33="Single"),1,0)</f>
        <v>0</v>
      </c>
      <c r="N252" s="140">
        <f>IF(AND(G252=Summary!$F$32,I252&lt;=$C$18,OR(I253&gt;=$C$18,I253=0),SUM($N$20:N251)&lt;1,Summary!$F$33&lt;&gt;"Single"),1,0)</f>
        <v>0</v>
      </c>
      <c r="O252" s="503">
        <f>IF(M252=1,(($C$18-I252)*H252)+SUMIFS($J$20:J252,$G$20:G252,Summary!$F$32),IF(N252=1,(($C$18-K252)*H252)+SUMIFS($L$20:L252,$G$20:G252,Summary!$F$32),0))</f>
        <v>0</v>
      </c>
    </row>
    <row r="253" spans="7:15" x14ac:dyDescent="0.3">
      <c r="G253" s="500" t="s">
        <v>567</v>
      </c>
      <c r="H253" s="495"/>
      <c r="I253" s="484"/>
      <c r="J253" s="476">
        <f t="shared" si="14"/>
        <v>0</v>
      </c>
      <c r="K253" s="475"/>
      <c r="L253" s="476">
        <f t="shared" si="14"/>
        <v>0</v>
      </c>
      <c r="M253" s="140">
        <f>IF(AND(G253=Summary!$F$32,I253&lt;=$C$18,OR(I254&gt;=$C$18,I254=0),SUM($M$20:M252)&lt;1,Summary!$F$33="Single"),1,0)</f>
        <v>0</v>
      </c>
      <c r="N253" s="140">
        <f>IF(AND(G253=Summary!$F$32,I253&lt;=$C$18,OR(I254&gt;=$C$18,I254=0),SUM($N$20:N252)&lt;1,Summary!$F$33&lt;&gt;"Single"),1,0)</f>
        <v>0</v>
      </c>
      <c r="O253" s="503">
        <f>IF(M253=1,(($C$18-I253)*H253)+SUMIFS($J$20:J253,$G$20:G253,Summary!$F$32),IF(N253=1,(($C$18-K253)*H253)+SUMIFS($L$20:L253,$G$20:G253,Summary!$F$32),0))</f>
        <v>0</v>
      </c>
    </row>
    <row r="254" spans="7:15" x14ac:dyDescent="0.3">
      <c r="G254" s="500" t="s">
        <v>567</v>
      </c>
      <c r="H254" s="495"/>
      <c r="I254" s="484"/>
      <c r="J254" s="476">
        <f t="shared" si="14"/>
        <v>0</v>
      </c>
      <c r="K254" s="475"/>
      <c r="L254" s="476">
        <f t="shared" si="14"/>
        <v>0</v>
      </c>
      <c r="M254" s="140">
        <f>IF(AND(G254=Summary!$F$32,I254&lt;=$C$18,OR(I255&gt;=$C$18,I255=0),SUM($M$20:M253)&lt;1,Summary!$F$33="Single"),1,0)</f>
        <v>0</v>
      </c>
      <c r="N254" s="140">
        <f>IF(AND(G254=Summary!$F$32,I254&lt;=$C$18,OR(I255&gt;=$C$18,I255=0),SUM($N$20:N253)&lt;1,Summary!$F$33&lt;&gt;"Single"),1,0)</f>
        <v>0</v>
      </c>
      <c r="O254" s="503">
        <f>IF(M254=1,(($C$18-I254)*H254)+SUMIFS($J$20:J254,$G$20:G254,Summary!$F$32),IF(N254=1,(($C$18-K254)*H254)+SUMIFS($L$20:L254,$G$20:G254,Summary!$F$32),0))</f>
        <v>0</v>
      </c>
    </row>
    <row r="255" spans="7:15" x14ac:dyDescent="0.3">
      <c r="G255" s="500" t="s">
        <v>567</v>
      </c>
      <c r="H255" s="495"/>
      <c r="I255" s="484"/>
      <c r="J255" s="476">
        <f t="shared" si="14"/>
        <v>0</v>
      </c>
      <c r="K255" s="475"/>
      <c r="L255" s="476">
        <f t="shared" si="14"/>
        <v>0</v>
      </c>
      <c r="M255" s="140">
        <f>IF(AND(G255=Summary!$F$32,I255&lt;=$C$18,OR(I256&gt;=$C$18,I256=0),SUM($M$20:M254)&lt;1,Summary!$F$33="Single"),1,0)</f>
        <v>0</v>
      </c>
      <c r="N255" s="140">
        <f>IF(AND(G255=Summary!$F$32,I255&lt;=$C$18,OR(I256&gt;=$C$18,I256=0),SUM($N$20:N254)&lt;1,Summary!$F$33&lt;&gt;"Single"),1,0)</f>
        <v>0</v>
      </c>
      <c r="O255" s="503">
        <f>IF(M255=1,(($C$18-I255)*H255)+SUMIFS($J$20:J255,$G$20:G255,Summary!$F$32),IF(N255=1,(($C$18-K255)*H255)+SUMIFS($L$20:L255,$G$20:G255,Summary!$F$32),0))</f>
        <v>0</v>
      </c>
    </row>
    <row r="256" spans="7:15" x14ac:dyDescent="0.3">
      <c r="G256" s="500" t="s">
        <v>567</v>
      </c>
      <c r="H256" s="495"/>
      <c r="I256" s="484"/>
      <c r="J256" s="476">
        <f t="shared" si="14"/>
        <v>0</v>
      </c>
      <c r="K256" s="475"/>
      <c r="L256" s="476">
        <f t="shared" si="14"/>
        <v>0</v>
      </c>
      <c r="M256" s="140">
        <f>IF(AND(G256=Summary!$F$32,I256&lt;=$C$18,OR(I257&gt;=$C$18,I257=0),SUM($M$20:M255)&lt;1,Summary!$F$33="Single"),1,0)</f>
        <v>0</v>
      </c>
      <c r="N256" s="140">
        <f>IF(AND(G256=Summary!$F$32,I256&lt;=$C$18,OR(I257&gt;=$C$18,I257=0),SUM($N$20:N255)&lt;1,Summary!$F$33&lt;&gt;"Single"),1,0)</f>
        <v>0</v>
      </c>
      <c r="O256" s="503">
        <f>IF(M256=1,(($C$18-I256)*H256)+SUMIFS($J$20:J256,$G$20:G256,Summary!$F$32),IF(N256=1,(($C$18-K256)*H256)+SUMIFS($L$20:L256,$G$20:G256,Summary!$F$32),0))</f>
        <v>0</v>
      </c>
    </row>
    <row r="257" spans="7:15" x14ac:dyDescent="0.3">
      <c r="G257" s="500" t="s">
        <v>567</v>
      </c>
      <c r="H257" s="495"/>
      <c r="I257" s="484"/>
      <c r="J257" s="476">
        <f t="shared" si="14"/>
        <v>0</v>
      </c>
      <c r="K257" s="475"/>
      <c r="L257" s="476">
        <f t="shared" si="14"/>
        <v>0</v>
      </c>
      <c r="M257" s="140">
        <f>IF(AND(G257=Summary!$F$32,I257&lt;=$C$18,OR(I258&gt;=$C$18,I258=0),SUM($M$20:M256)&lt;1,Summary!$F$33="Single"),1,0)</f>
        <v>0</v>
      </c>
      <c r="N257" s="140">
        <f>IF(AND(G257=Summary!$F$32,I257&lt;=$C$18,OR(I258&gt;=$C$18,I258=0),SUM($N$20:N256)&lt;1,Summary!$F$33&lt;&gt;"Single"),1,0)</f>
        <v>0</v>
      </c>
      <c r="O257" s="503">
        <f>IF(M257=1,(($C$18-I257)*H257)+SUMIFS($J$20:J257,$G$20:G257,Summary!$F$32),IF(N257=1,(($C$18-K257)*H257)+SUMIFS($L$20:L257,$G$20:G257,Summary!$F$32),0))</f>
        <v>0</v>
      </c>
    </row>
    <row r="258" spans="7:15" x14ac:dyDescent="0.3">
      <c r="G258" s="500" t="s">
        <v>567</v>
      </c>
      <c r="H258" s="495"/>
      <c r="I258" s="484"/>
      <c r="J258" s="476">
        <f t="shared" si="14"/>
        <v>0</v>
      </c>
      <c r="K258" s="475"/>
      <c r="L258" s="476">
        <f t="shared" si="14"/>
        <v>0</v>
      </c>
      <c r="M258" s="140">
        <f>IF(AND(G258=Summary!$F$32,I258&lt;=$C$18,OR(I259&gt;=$C$18,I259=0),SUM($M$20:M257)&lt;1,Summary!$F$33="Single"),1,0)</f>
        <v>0</v>
      </c>
      <c r="N258" s="140">
        <f>IF(AND(G258=Summary!$F$32,I258&lt;=$C$18,OR(I259&gt;=$C$18,I259=0),SUM($N$20:N257)&lt;1,Summary!$F$33&lt;&gt;"Single"),1,0)</f>
        <v>0</v>
      </c>
      <c r="O258" s="503">
        <f>IF(M258=1,(($C$18-I258)*H258)+SUMIFS($J$20:J258,$G$20:G258,Summary!$F$32),IF(N258=1,(($C$18-K258)*H258)+SUMIFS($L$20:L258,$G$20:G258,Summary!$F$32),0))</f>
        <v>0</v>
      </c>
    </row>
    <row r="259" spans="7:15" x14ac:dyDescent="0.3">
      <c r="G259" s="500" t="s">
        <v>567</v>
      </c>
      <c r="H259" s="495"/>
      <c r="I259" s="484"/>
      <c r="J259" s="476">
        <f t="shared" si="14"/>
        <v>0</v>
      </c>
      <c r="K259" s="475"/>
      <c r="L259" s="476">
        <f t="shared" si="14"/>
        <v>0</v>
      </c>
      <c r="M259" s="140">
        <f>IF(AND(G259=Summary!$F$32,I259&lt;=$C$18,OR(I260&gt;=$C$18,I260=0),SUM($M$20:M258)&lt;1,Summary!$F$33="Single"),1,0)</f>
        <v>0</v>
      </c>
      <c r="N259" s="140">
        <f>IF(AND(G259=Summary!$F$32,I259&lt;=$C$18,OR(I260&gt;=$C$18,I260=0),SUM($N$20:N258)&lt;1,Summary!$F$33&lt;&gt;"Single"),1,0)</f>
        <v>0</v>
      </c>
      <c r="O259" s="503">
        <f>IF(M259=1,(($C$18-I259)*H259)+SUMIFS($J$20:J259,$G$20:G259,Summary!$F$32),IF(N259=1,(($C$18-K259)*H259)+SUMIFS($L$20:L259,$G$20:G259,Summary!$F$32),0))</f>
        <v>0</v>
      </c>
    </row>
    <row r="260" spans="7:15" x14ac:dyDescent="0.3">
      <c r="G260" s="500" t="s">
        <v>568</v>
      </c>
      <c r="H260" s="495">
        <v>4.4999999999999998E-2</v>
      </c>
      <c r="I260" s="484">
        <v>0</v>
      </c>
      <c r="J260" s="485">
        <v>0</v>
      </c>
      <c r="K260" s="475"/>
      <c r="L260" s="485">
        <v>0</v>
      </c>
      <c r="M260" s="140">
        <f>IF(AND(G260=Summary!$F$32,I260&lt;=$C$18,OR(I261&gt;=$C$18,I261=0),SUM($M$20:M259)&lt;1,Summary!$F$33="Single"),1,0)</f>
        <v>0</v>
      </c>
      <c r="N260" s="140">
        <f>IF(AND(G260=Summary!$F$32,I260&lt;=$C$18,OR(I261&gt;=$C$18,I261=0),SUM($N$20:N259)&lt;1,Summary!$F$33&lt;&gt;"Single"),1,0)</f>
        <v>0</v>
      </c>
      <c r="O260" s="503">
        <f>IF(M260=1,(($C$18-I260)*H260)+SUMIFS($J$20:J260,$G$20:G260,Summary!$F$32),IF(N260=1,(($C$18-K260)*H260)+SUMIFS($L$20:L260,$G$20:G260,Summary!$F$32),0))</f>
        <v>0</v>
      </c>
    </row>
    <row r="261" spans="7:15" x14ac:dyDescent="0.3">
      <c r="G261" s="500" t="s">
        <v>568</v>
      </c>
      <c r="H261" s="495"/>
      <c r="I261" s="484"/>
      <c r="J261" s="476">
        <f>IF(H261&lt;&gt;0,(I261-I260)*$H260+SUM(J260:J260),0)</f>
        <v>0</v>
      </c>
      <c r="K261" s="475"/>
      <c r="L261" s="476">
        <f>IF(J261&lt;&gt;0,(K261-K260)*$H260+SUM(L260:L260),0)</f>
        <v>0</v>
      </c>
      <c r="M261" s="140">
        <f>IF(AND(G261=Summary!$F$32,I261&lt;=$C$18,OR(I262&gt;=$C$18,I262=0),SUM($M$20:M260)&lt;1,Summary!$F$33="Single"),1,0)</f>
        <v>0</v>
      </c>
      <c r="N261" s="140">
        <f>IF(AND(G261=Summary!$F$32,I261&lt;=$C$18,OR(I262&gt;=$C$18,I262=0),SUM($N$20:N260)&lt;1,Summary!$F$33&lt;&gt;"Single"),1,0)</f>
        <v>0</v>
      </c>
      <c r="O261" s="503">
        <f>IF(M261=1,(($C$18-I261)*H261)+SUMIFS($J$20:J261,$G$20:G261,Summary!$F$32),IF(N261=1,(($C$18-K261)*H261)+SUMIFS($L$20:L261,$G$20:G261,Summary!$F$32),0))</f>
        <v>0</v>
      </c>
    </row>
    <row r="262" spans="7:15" x14ac:dyDescent="0.3">
      <c r="G262" s="500" t="s">
        <v>568</v>
      </c>
      <c r="H262" s="495"/>
      <c r="I262" s="484"/>
      <c r="J262" s="476">
        <f t="shared" ref="J262:L274" si="15">IF(H262&lt;&gt;0,(I262-I261)*$H261+SUM(J261:J261),0)</f>
        <v>0</v>
      </c>
      <c r="K262" s="475"/>
      <c r="L262" s="476">
        <f t="shared" si="15"/>
        <v>0</v>
      </c>
      <c r="M262" s="140">
        <f>IF(AND(G262=Summary!$F$32,I262&lt;=$C$18,OR(I263&gt;=$C$18,I263=0),SUM($M$20:M261)&lt;1,Summary!$F$33="Single"),1,0)</f>
        <v>0</v>
      </c>
      <c r="N262" s="140">
        <f>IF(AND(G262=Summary!$F$32,I262&lt;=$C$18,OR(I263&gt;=$C$18,I263=0),SUM($N$20:N261)&lt;1,Summary!$F$33&lt;&gt;"Single"),1,0)</f>
        <v>0</v>
      </c>
      <c r="O262" s="503">
        <f>IF(M262=1,(($C$18-I262)*H262)+SUMIFS($J$20:J262,$G$20:G262,Summary!$F$32),IF(N262=1,(($C$18-K262)*H262)+SUMIFS($L$20:L262,$G$20:G262,Summary!$F$32),0))</f>
        <v>0</v>
      </c>
    </row>
    <row r="263" spans="7:15" x14ac:dyDescent="0.3">
      <c r="G263" s="500" t="s">
        <v>568</v>
      </c>
      <c r="H263" s="495"/>
      <c r="I263" s="484"/>
      <c r="J263" s="476">
        <f t="shared" si="15"/>
        <v>0</v>
      </c>
      <c r="K263" s="475"/>
      <c r="L263" s="476">
        <f t="shared" si="15"/>
        <v>0</v>
      </c>
      <c r="M263" s="140">
        <f>IF(AND(G263=Summary!$F$32,I263&lt;=$C$18,OR(I264&gt;=$C$18,I264=0),SUM($M$20:M262)&lt;1,Summary!$F$33="Single"),1,0)</f>
        <v>0</v>
      </c>
      <c r="N263" s="140">
        <f>IF(AND(G263=Summary!$F$32,I263&lt;=$C$18,OR(I264&gt;=$C$18,I264=0),SUM($N$20:N262)&lt;1,Summary!$F$33&lt;&gt;"Single"),1,0)</f>
        <v>0</v>
      </c>
      <c r="O263" s="503">
        <f>IF(M263=1,(($C$18-I263)*H263)+SUMIFS($J$20:J263,$G$20:G263,Summary!$F$32),IF(N263=1,(($C$18-K263)*H263)+SUMIFS($L$20:L263,$G$20:G263,Summary!$F$32),0))</f>
        <v>0</v>
      </c>
    </row>
    <row r="264" spans="7:15" x14ac:dyDescent="0.3">
      <c r="G264" s="500" t="s">
        <v>568</v>
      </c>
      <c r="H264" s="495"/>
      <c r="I264" s="484"/>
      <c r="J264" s="476">
        <f t="shared" si="15"/>
        <v>0</v>
      </c>
      <c r="K264" s="475"/>
      <c r="L264" s="476">
        <f t="shared" si="15"/>
        <v>0</v>
      </c>
      <c r="M264" s="140">
        <f>IF(AND(G264=Summary!$F$32,I264&lt;=$C$18,OR(I265&gt;=$C$18,I265=0),SUM($M$20:M263)&lt;1,Summary!$F$33="Single"),1,0)</f>
        <v>0</v>
      </c>
      <c r="N264" s="140">
        <f>IF(AND(G264=Summary!$F$32,I264&lt;=$C$18,OR(I265&gt;=$C$18,I265=0),SUM($N$20:N263)&lt;1,Summary!$F$33&lt;&gt;"Single"),1,0)</f>
        <v>0</v>
      </c>
      <c r="O264" s="503">
        <f>IF(M264=1,(($C$18-I264)*H264)+SUMIFS($J$20:J264,$G$20:G264,Summary!$F$32),IF(N264=1,(($C$18-K264)*H264)+SUMIFS($L$20:L264,$G$20:G264,Summary!$F$32),0))</f>
        <v>0</v>
      </c>
    </row>
    <row r="265" spans="7:15" x14ac:dyDescent="0.3">
      <c r="G265" s="500" t="s">
        <v>568</v>
      </c>
      <c r="H265" s="495"/>
      <c r="I265" s="484"/>
      <c r="J265" s="476">
        <f t="shared" si="15"/>
        <v>0</v>
      </c>
      <c r="K265" s="475"/>
      <c r="L265" s="476">
        <f t="shared" si="15"/>
        <v>0</v>
      </c>
      <c r="M265" s="140">
        <f>IF(AND(G265=Summary!$F$32,I265&lt;=$C$18,OR(I266&gt;=$C$18,I266=0),SUM($M$20:M264)&lt;1,Summary!$F$33="Single"),1,0)</f>
        <v>0</v>
      </c>
      <c r="N265" s="140">
        <f>IF(AND(G265=Summary!$F$32,I265&lt;=$C$18,OR(I266&gt;=$C$18,I266=0),SUM($N$20:N264)&lt;1,Summary!$F$33&lt;&gt;"Single"),1,0)</f>
        <v>0</v>
      </c>
      <c r="O265" s="503">
        <f>IF(M265=1,(($C$18-I265)*H265)+SUMIFS($J$20:J265,$G$20:G265,Summary!$F$32),IF(N265=1,(($C$18-K265)*H265)+SUMIFS($L$20:L265,$G$20:G265,Summary!$F$32),0))</f>
        <v>0</v>
      </c>
    </row>
    <row r="266" spans="7:15" x14ac:dyDescent="0.3">
      <c r="G266" s="500" t="s">
        <v>568</v>
      </c>
      <c r="H266" s="495"/>
      <c r="I266" s="484"/>
      <c r="J266" s="476">
        <f t="shared" si="15"/>
        <v>0</v>
      </c>
      <c r="K266" s="475"/>
      <c r="L266" s="476">
        <f t="shared" si="15"/>
        <v>0</v>
      </c>
      <c r="M266" s="140">
        <f>IF(AND(G266=Summary!$F$32,I266&lt;=$C$18,OR(I267&gt;=$C$18,I267=0),SUM($M$20:M265)&lt;1,Summary!$F$33="Single"),1,0)</f>
        <v>0</v>
      </c>
      <c r="N266" s="140">
        <f>IF(AND(G266=Summary!$F$32,I266&lt;=$C$18,OR(I267&gt;=$C$18,I267=0),SUM($N$20:N265)&lt;1,Summary!$F$33&lt;&gt;"Single"),1,0)</f>
        <v>0</v>
      </c>
      <c r="O266" s="503">
        <f>IF(M266=1,(($C$18-I266)*H266)+SUMIFS($J$20:J266,$G$20:G266,Summary!$F$32),IF(N266=1,(($C$18-K266)*H266)+SUMIFS($L$20:L266,$G$20:G266,Summary!$F$32),0))</f>
        <v>0</v>
      </c>
    </row>
    <row r="267" spans="7:15" x14ac:dyDescent="0.3">
      <c r="G267" s="500" t="s">
        <v>568</v>
      </c>
      <c r="H267" s="495"/>
      <c r="I267" s="484"/>
      <c r="J267" s="476">
        <f t="shared" si="15"/>
        <v>0</v>
      </c>
      <c r="K267" s="475"/>
      <c r="L267" s="476">
        <f t="shared" si="15"/>
        <v>0</v>
      </c>
      <c r="M267" s="140">
        <f>IF(AND(G267=Summary!$F$32,I267&lt;=$C$18,OR(I268&gt;=$C$18,I268=0),SUM($M$20:M266)&lt;1,Summary!$F$33="Single"),1,0)</f>
        <v>0</v>
      </c>
      <c r="N267" s="140">
        <f>IF(AND(G267=Summary!$F$32,I267&lt;=$C$18,OR(I268&gt;=$C$18,I268=0),SUM($N$20:N266)&lt;1,Summary!$F$33&lt;&gt;"Single"),1,0)</f>
        <v>0</v>
      </c>
      <c r="O267" s="503">
        <f>IF(M267=1,(($C$18-I267)*H267)+SUMIFS($J$20:J267,$G$20:G267,Summary!$F$32),IF(N267=1,(($C$18-K267)*H267)+SUMIFS($L$20:L267,$G$20:G267,Summary!$F$32),0))</f>
        <v>0</v>
      </c>
    </row>
    <row r="268" spans="7:15" x14ac:dyDescent="0.3">
      <c r="G268" s="500" t="s">
        <v>568</v>
      </c>
      <c r="H268" s="495"/>
      <c r="I268" s="484"/>
      <c r="J268" s="476">
        <f t="shared" si="15"/>
        <v>0</v>
      </c>
      <c r="K268" s="475"/>
      <c r="L268" s="476">
        <f t="shared" si="15"/>
        <v>0</v>
      </c>
      <c r="M268" s="140">
        <f>IF(AND(G268=Summary!$F$32,I268&lt;=$C$18,OR(I269&gt;=$C$18,I269=0),SUM($M$20:M267)&lt;1,Summary!$F$33="Single"),1,0)</f>
        <v>0</v>
      </c>
      <c r="N268" s="140">
        <f>IF(AND(G268=Summary!$F$32,I268&lt;=$C$18,OR(I269&gt;=$C$18,I269=0),SUM($N$20:N267)&lt;1,Summary!$F$33&lt;&gt;"Single"),1,0)</f>
        <v>0</v>
      </c>
      <c r="O268" s="503">
        <f>IF(M268=1,(($C$18-I268)*H268)+SUMIFS($J$20:J268,$G$20:G268,Summary!$F$32),IF(N268=1,(($C$18-K268)*H268)+SUMIFS($L$20:L268,$G$20:G268,Summary!$F$32),0))</f>
        <v>0</v>
      </c>
    </row>
    <row r="269" spans="7:15" x14ac:dyDescent="0.3">
      <c r="G269" s="500" t="s">
        <v>568</v>
      </c>
      <c r="H269" s="495"/>
      <c r="I269" s="484"/>
      <c r="J269" s="476">
        <f t="shared" si="15"/>
        <v>0</v>
      </c>
      <c r="K269" s="475"/>
      <c r="L269" s="476">
        <f t="shared" si="15"/>
        <v>0</v>
      </c>
      <c r="M269" s="140">
        <f>IF(AND(G269=Summary!$F$32,I269&lt;=$C$18,OR(I270&gt;=$C$18,I270=0),SUM($M$20:M268)&lt;1,Summary!$F$33="Single"),1,0)</f>
        <v>0</v>
      </c>
      <c r="N269" s="140">
        <f>IF(AND(G269=Summary!$F$32,I269&lt;=$C$18,OR(I270&gt;=$C$18,I270=0),SUM($N$20:N268)&lt;1,Summary!$F$33&lt;&gt;"Single"),1,0)</f>
        <v>0</v>
      </c>
      <c r="O269" s="503">
        <f>IF(M269=1,(($C$18-I269)*H269)+SUMIFS($J$20:J269,$G$20:G269,Summary!$F$32),IF(N269=1,(($C$18-K269)*H269)+SUMIFS($L$20:L269,$G$20:G269,Summary!$F$32),0))</f>
        <v>0</v>
      </c>
    </row>
    <row r="270" spans="7:15" x14ac:dyDescent="0.3">
      <c r="G270" s="500" t="s">
        <v>568</v>
      </c>
      <c r="H270" s="495"/>
      <c r="I270" s="484"/>
      <c r="J270" s="476">
        <f t="shared" si="15"/>
        <v>0</v>
      </c>
      <c r="K270" s="475"/>
      <c r="L270" s="476">
        <f t="shared" si="15"/>
        <v>0</v>
      </c>
      <c r="M270" s="140">
        <f>IF(AND(G270=Summary!$F$32,I270&lt;=$C$18,OR(I271&gt;=$C$18,I271=0),SUM($M$20:M269)&lt;1,Summary!$F$33="Single"),1,0)</f>
        <v>0</v>
      </c>
      <c r="N270" s="140">
        <f>IF(AND(G270=Summary!$F$32,I270&lt;=$C$18,OR(I271&gt;=$C$18,I271=0),SUM($N$20:N269)&lt;1,Summary!$F$33&lt;&gt;"Single"),1,0)</f>
        <v>0</v>
      </c>
      <c r="O270" s="503">
        <f>IF(M270=1,(($C$18-I270)*H270)+SUMIFS($J$20:J270,$G$20:G270,Summary!$F$32),IF(N270=1,(($C$18-K270)*H270)+SUMIFS($L$20:L270,$G$20:G270,Summary!$F$32),0))</f>
        <v>0</v>
      </c>
    </row>
    <row r="271" spans="7:15" x14ac:dyDescent="0.3">
      <c r="G271" s="500" t="s">
        <v>568</v>
      </c>
      <c r="H271" s="495"/>
      <c r="I271" s="484"/>
      <c r="J271" s="476">
        <f t="shared" si="15"/>
        <v>0</v>
      </c>
      <c r="K271" s="475"/>
      <c r="L271" s="476">
        <f t="shared" si="15"/>
        <v>0</v>
      </c>
      <c r="M271" s="140">
        <f>IF(AND(G271=Summary!$F$32,I271&lt;=$C$18,OR(I272&gt;=$C$18,I272=0),SUM($M$20:M270)&lt;1,Summary!$F$33="Single"),1,0)</f>
        <v>0</v>
      </c>
      <c r="N271" s="140">
        <f>IF(AND(G271=Summary!$F$32,I271&lt;=$C$18,OR(I272&gt;=$C$18,I272=0),SUM($N$20:N270)&lt;1,Summary!$F$33&lt;&gt;"Single"),1,0)</f>
        <v>0</v>
      </c>
      <c r="O271" s="503">
        <f>IF(M271=1,(($C$18-I271)*H271)+SUMIFS($J$20:J271,$G$20:G271,Summary!$F$32),IF(N271=1,(($C$18-K271)*H271)+SUMIFS($L$20:L271,$G$20:G271,Summary!$F$32),0))</f>
        <v>0</v>
      </c>
    </row>
    <row r="272" spans="7:15" x14ac:dyDescent="0.3">
      <c r="G272" s="500" t="s">
        <v>568</v>
      </c>
      <c r="H272" s="495"/>
      <c r="I272" s="484"/>
      <c r="J272" s="476">
        <f t="shared" si="15"/>
        <v>0</v>
      </c>
      <c r="K272" s="475"/>
      <c r="L272" s="476">
        <f t="shared" si="15"/>
        <v>0</v>
      </c>
      <c r="M272" s="140">
        <f>IF(AND(G272=Summary!$F$32,I272&lt;=$C$18,OR(I273&gt;=$C$18,I273=0),SUM($M$20:M271)&lt;1,Summary!$F$33="Single"),1,0)</f>
        <v>0</v>
      </c>
      <c r="N272" s="140">
        <f>IF(AND(G272=Summary!$F$32,I272&lt;=$C$18,OR(I273&gt;=$C$18,I273=0),SUM($N$20:N271)&lt;1,Summary!$F$33&lt;&gt;"Single"),1,0)</f>
        <v>0</v>
      </c>
      <c r="O272" s="503">
        <f>IF(M272=1,(($C$18-I272)*H272)+SUMIFS($J$20:J272,$G$20:G272,Summary!$F$32),IF(N272=1,(($C$18-K272)*H272)+SUMIFS($L$20:L272,$G$20:G272,Summary!$F$32),0))</f>
        <v>0</v>
      </c>
    </row>
    <row r="273" spans="7:15" x14ac:dyDescent="0.3">
      <c r="G273" s="500" t="s">
        <v>568</v>
      </c>
      <c r="H273" s="495"/>
      <c r="I273" s="484"/>
      <c r="J273" s="476">
        <f t="shared" si="15"/>
        <v>0</v>
      </c>
      <c r="K273" s="475"/>
      <c r="L273" s="476">
        <f t="shared" si="15"/>
        <v>0</v>
      </c>
      <c r="M273" s="140">
        <f>IF(AND(G273=Summary!$F$32,I273&lt;=$C$18,OR(I274&gt;=$C$18,I274=0),SUM($M$20:M272)&lt;1,Summary!$F$33="Single"),1,0)</f>
        <v>0</v>
      </c>
      <c r="N273" s="140">
        <f>IF(AND(G273=Summary!$F$32,I273&lt;=$C$18,OR(I274&gt;=$C$18,I274=0),SUM($N$20:N272)&lt;1,Summary!$F$33&lt;&gt;"Single"),1,0)</f>
        <v>0</v>
      </c>
      <c r="O273" s="503">
        <f>IF(M273=1,(($C$18-I273)*H273)+SUMIFS($J$20:J273,$G$20:G273,Summary!$F$32),IF(N273=1,(($C$18-K273)*H273)+SUMIFS($L$20:L273,$G$20:G273,Summary!$F$32),0))</f>
        <v>0</v>
      </c>
    </row>
    <row r="274" spans="7:15" x14ac:dyDescent="0.3">
      <c r="G274" s="500" t="s">
        <v>568</v>
      </c>
      <c r="H274" s="495"/>
      <c r="I274" s="484"/>
      <c r="J274" s="476">
        <f t="shared" si="15"/>
        <v>0</v>
      </c>
      <c r="K274" s="475"/>
      <c r="L274" s="476">
        <f t="shared" si="15"/>
        <v>0</v>
      </c>
      <c r="M274" s="140">
        <f>IF(AND(G274=Summary!$F$32,I274&lt;=$C$18,OR(I275&gt;=$C$18,I275=0),SUM($M$20:M273)&lt;1,Summary!$F$33="Single"),1,0)</f>
        <v>0</v>
      </c>
      <c r="N274" s="140">
        <f>IF(AND(G274=Summary!$F$32,I274&lt;=$C$18,OR(I275&gt;=$C$18,I275=0),SUM($N$20:N273)&lt;1,Summary!$F$33&lt;&gt;"Single"),1,0)</f>
        <v>0</v>
      </c>
      <c r="O274" s="503">
        <f>IF(M274=1,(($C$18-I274)*H274)+SUMIFS($J$20:J274,$G$20:G274,Summary!$F$32),IF(N274=1,(($C$18-K274)*H274)+SUMIFS($L$20:L274,$G$20:G274,Summary!$F$32),0))</f>
        <v>0</v>
      </c>
    </row>
    <row r="275" spans="7:15" x14ac:dyDescent="0.3">
      <c r="G275" s="500" t="s">
        <v>569</v>
      </c>
      <c r="H275" s="495">
        <v>1.8499999999999999E-2</v>
      </c>
      <c r="I275" s="484">
        <v>0</v>
      </c>
      <c r="J275" s="485">
        <v>0</v>
      </c>
      <c r="K275" s="475">
        <v>0</v>
      </c>
      <c r="L275" s="485">
        <v>0</v>
      </c>
      <c r="M275" s="140">
        <f>IF(AND(G275=Summary!$F$32,I275&lt;=$C$18,OR(I276&gt;=$C$18,I276=0),SUM($M$20:M274)&lt;1,Summary!$F$33="Single"),1,0)</f>
        <v>0</v>
      </c>
      <c r="N275" s="140">
        <f>IF(AND(G275=Summary!$F$32,I275&lt;=$C$18,OR(I276&gt;=$C$18,I276=0),SUM($N$20:N274)&lt;1,Summary!$F$33&lt;&gt;"Single"),1,0)</f>
        <v>0</v>
      </c>
      <c r="O275" s="503">
        <f>IF(M275=1,(($C$18-I275)*H275)+SUMIFS($J$20:J275,$G$20:G275,Summary!$F$32),IF(N275=1,(($C$18-K275)*H275)+SUMIFS($L$20:L275,$G$20:G275,Summary!$F$32),0))</f>
        <v>0</v>
      </c>
    </row>
    <row r="276" spans="7:15" x14ac:dyDescent="0.3">
      <c r="G276" s="500" t="s">
        <v>569</v>
      </c>
      <c r="H276" s="495">
        <v>3.5000000000000003E-2</v>
      </c>
      <c r="I276" s="484">
        <v>12500</v>
      </c>
      <c r="J276" s="476">
        <f>IF(H276&lt;&gt;0,(I276-I275)*$H275+SUM(J275:J275),0)</f>
        <v>231.25</v>
      </c>
      <c r="K276" s="475">
        <v>25000</v>
      </c>
      <c r="L276" s="476">
        <f>IF(J276&lt;&gt;0,(K276-K275)*$H275+SUM(L275:L275),0)</f>
        <v>462.5</v>
      </c>
      <c r="M276" s="140">
        <f>IF(AND(G276=Summary!$F$32,I276&lt;=$C$18,OR(I277&gt;=$C$18,I277=0),SUM($M$20:M275)&lt;1,Summary!$F$33="Single"),1,0)</f>
        <v>0</v>
      </c>
      <c r="N276" s="140">
        <f>IF(AND(G276=Summary!$F$32,I276&lt;=$C$18,OR(I277&gt;=$C$18,I277=0),SUM($N$20:N275)&lt;1,Summary!$F$33&lt;&gt;"Single"),1,0)</f>
        <v>0</v>
      </c>
      <c r="O276" s="503">
        <f>IF(M276=1,(($C$18-I276)*H276)+SUMIFS($J$20:J276,$G$20:G276,Summary!$F$32),IF(N276=1,(($C$18-K276)*H276)+SUMIFS($L$20:L276,$G$20:G276,Summary!$F$32),0))</f>
        <v>0</v>
      </c>
    </row>
    <row r="277" spans="7:15" x14ac:dyDescent="0.3">
      <c r="G277" s="500" t="s">
        <v>569</v>
      </c>
      <c r="H277" s="495">
        <v>4.2450000000000002E-2</v>
      </c>
      <c r="I277" s="484">
        <v>50000</v>
      </c>
      <c r="J277" s="476">
        <f t="shared" ref="J277:L289" si="16">IF(H277&lt;&gt;0,(I277-I276)*$H276+SUM(J276:J276),0)</f>
        <v>1543.7500000000002</v>
      </c>
      <c r="K277" s="475">
        <v>100000</v>
      </c>
      <c r="L277" s="476">
        <f t="shared" si="16"/>
        <v>3087.5000000000005</v>
      </c>
      <c r="M277" s="140">
        <f>IF(AND(G277=Summary!$F$32,I277&lt;=$C$18,OR(I278&gt;=$C$18,I278=0),SUM($M$20:M276)&lt;1,Summary!$F$33="Single"),1,0)</f>
        <v>0</v>
      </c>
      <c r="N277" s="140">
        <f>IF(AND(G277=Summary!$F$32,I277&lt;=$C$18,OR(I278&gt;=$C$18,I278=0),SUM($N$20:N276)&lt;1,Summary!$F$33&lt;&gt;"Single"),1,0)</f>
        <v>0</v>
      </c>
      <c r="O277" s="503">
        <f>IF(M277=1,(($C$18-I277)*H277)+SUMIFS($J$20:J277,$G$20:G277,Summary!$F$32),IF(N277=1,(($C$18-K277)*H277)+SUMIFS($L$20:L277,$G$20:G277,Summary!$F$32),0))</f>
        <v>0</v>
      </c>
    </row>
    <row r="278" spans="7:15" x14ac:dyDescent="0.3">
      <c r="G278" s="500" t="s">
        <v>569</v>
      </c>
      <c r="H278" s="495"/>
      <c r="I278" s="484"/>
      <c r="J278" s="476">
        <f t="shared" si="16"/>
        <v>0</v>
      </c>
      <c r="K278" s="475"/>
      <c r="L278" s="476">
        <f t="shared" si="16"/>
        <v>0</v>
      </c>
      <c r="M278" s="140">
        <f>IF(AND(G278=Summary!$F$32,I278&lt;=$C$18,OR(I279&gt;=$C$18,I279=0),SUM($M$20:M277)&lt;1,Summary!$F$33="Single"),1,0)</f>
        <v>0</v>
      </c>
      <c r="N278" s="140">
        <f>IF(AND(G278=Summary!$F$32,I278&lt;=$C$18,OR(I279&gt;=$C$18,I279=0),SUM($N$20:N277)&lt;1,Summary!$F$33&lt;&gt;"Single"),1,0)</f>
        <v>0</v>
      </c>
      <c r="O278" s="503">
        <f>IF(M278=1,(($C$18-I278)*H278)+SUMIFS($J$20:J278,$G$20:G278,Summary!$F$32),IF(N278=1,(($C$18-K278)*H278)+SUMIFS($L$20:L278,$G$20:G278,Summary!$F$32),0))</f>
        <v>0</v>
      </c>
    </row>
    <row r="279" spans="7:15" x14ac:dyDescent="0.3">
      <c r="G279" s="500" t="s">
        <v>569</v>
      </c>
      <c r="H279" s="495"/>
      <c r="I279" s="484"/>
      <c r="J279" s="476">
        <f t="shared" si="16"/>
        <v>0</v>
      </c>
      <c r="K279" s="475"/>
      <c r="L279" s="476">
        <f t="shared" si="16"/>
        <v>0</v>
      </c>
      <c r="M279" s="140">
        <f>IF(AND(G279=Summary!$F$32,I279&lt;=$C$18,OR(I280&gt;=$C$18,I280=0),SUM($M$20:M278)&lt;1,Summary!$F$33="Single"),1,0)</f>
        <v>0</v>
      </c>
      <c r="N279" s="140">
        <f>IF(AND(G279=Summary!$F$32,I279&lt;=$C$18,OR(I280&gt;=$C$18,I280=0),SUM($N$20:N278)&lt;1,Summary!$F$33&lt;&gt;"Single"),1,0)</f>
        <v>0</v>
      </c>
      <c r="O279" s="503">
        <f>IF(M279=1,(($C$18-I279)*H279)+SUMIFS($J$20:J279,$G$20:G279,Summary!$F$32),IF(N279=1,(($C$18-K279)*H279)+SUMIFS($L$20:L279,$G$20:G279,Summary!$F$32),0))</f>
        <v>0</v>
      </c>
    </row>
    <row r="280" spans="7:15" x14ac:dyDescent="0.3">
      <c r="G280" s="500" t="s">
        <v>569</v>
      </c>
      <c r="H280" s="495"/>
      <c r="I280" s="484"/>
      <c r="J280" s="476">
        <f t="shared" si="16"/>
        <v>0</v>
      </c>
      <c r="K280" s="475"/>
      <c r="L280" s="476">
        <f t="shared" si="16"/>
        <v>0</v>
      </c>
      <c r="M280" s="140">
        <f>IF(AND(G280=Summary!$F$32,I280&lt;=$C$18,OR(I281&gt;=$C$18,I281=0),SUM($M$20:M279)&lt;1,Summary!$F$33="Single"),1,0)</f>
        <v>0</v>
      </c>
      <c r="N280" s="140">
        <f>IF(AND(G280=Summary!$F$32,I280&lt;=$C$18,OR(I281&gt;=$C$18,I281=0),SUM($N$20:N279)&lt;1,Summary!$F$33&lt;&gt;"Single"),1,0)</f>
        <v>0</v>
      </c>
      <c r="O280" s="503">
        <f>IF(M280=1,(($C$18-I280)*H280)+SUMIFS($J$20:J280,$G$20:G280,Summary!$F$32),IF(N280=1,(($C$18-K280)*H280)+SUMIFS($L$20:L280,$G$20:G280,Summary!$F$32),0))</f>
        <v>0</v>
      </c>
    </row>
    <row r="281" spans="7:15" x14ac:dyDescent="0.3">
      <c r="G281" s="500" t="s">
        <v>569</v>
      </c>
      <c r="H281" s="495"/>
      <c r="I281" s="484"/>
      <c r="J281" s="476">
        <f t="shared" si="16"/>
        <v>0</v>
      </c>
      <c r="K281" s="475"/>
      <c r="L281" s="476">
        <f t="shared" si="16"/>
        <v>0</v>
      </c>
      <c r="M281" s="140">
        <f>IF(AND(G281=Summary!$F$32,I281&lt;=$C$18,OR(I282&gt;=$C$18,I282=0),SUM($M$20:M280)&lt;1,Summary!$F$33="Single"),1,0)</f>
        <v>0</v>
      </c>
      <c r="N281" s="140">
        <f>IF(AND(G281=Summary!$F$32,I281&lt;=$C$18,OR(I282&gt;=$C$18,I282=0),SUM($N$20:N280)&lt;1,Summary!$F$33&lt;&gt;"Single"),1,0)</f>
        <v>0</v>
      </c>
      <c r="O281" s="503">
        <f>IF(M281=1,(($C$18-I281)*H281)+SUMIFS($J$20:J281,$G$20:G281,Summary!$F$32),IF(N281=1,(($C$18-K281)*H281)+SUMIFS($L$20:L281,$G$20:G281,Summary!$F$32),0))</f>
        <v>0</v>
      </c>
    </row>
    <row r="282" spans="7:15" x14ac:dyDescent="0.3">
      <c r="G282" s="500" t="s">
        <v>569</v>
      </c>
      <c r="H282" s="495"/>
      <c r="I282" s="484"/>
      <c r="J282" s="476">
        <f t="shared" si="16"/>
        <v>0</v>
      </c>
      <c r="K282" s="475"/>
      <c r="L282" s="476">
        <f t="shared" si="16"/>
        <v>0</v>
      </c>
      <c r="M282" s="140">
        <f>IF(AND(G282=Summary!$F$32,I282&lt;=$C$18,OR(I283&gt;=$C$18,I283=0),SUM($M$20:M281)&lt;1,Summary!$F$33="Single"),1,0)</f>
        <v>0</v>
      </c>
      <c r="N282" s="140">
        <f>IF(AND(G282=Summary!$F$32,I282&lt;=$C$18,OR(I283&gt;=$C$18,I283=0),SUM($N$20:N281)&lt;1,Summary!$F$33&lt;&gt;"Single"),1,0)</f>
        <v>0</v>
      </c>
      <c r="O282" s="503">
        <f>IF(M282=1,(($C$18-I282)*H282)+SUMIFS($J$20:J282,$G$20:G282,Summary!$F$32),IF(N282=1,(($C$18-K282)*H282)+SUMIFS($L$20:L282,$G$20:G282,Summary!$F$32),0))</f>
        <v>0</v>
      </c>
    </row>
    <row r="283" spans="7:15" x14ac:dyDescent="0.3">
      <c r="G283" s="500" t="s">
        <v>569</v>
      </c>
      <c r="H283" s="495"/>
      <c r="I283" s="484"/>
      <c r="J283" s="476">
        <f t="shared" si="16"/>
        <v>0</v>
      </c>
      <c r="K283" s="475"/>
      <c r="L283" s="476">
        <f t="shared" si="16"/>
        <v>0</v>
      </c>
      <c r="M283" s="140">
        <f>IF(AND(G283=Summary!$F$32,I283&lt;=$C$18,OR(I284&gt;=$C$18,I284=0),SUM($M$20:M282)&lt;1,Summary!$F$33="Single"),1,0)</f>
        <v>0</v>
      </c>
      <c r="N283" s="140">
        <f>IF(AND(G283=Summary!$F$32,I283&lt;=$C$18,OR(I284&gt;=$C$18,I284=0),SUM($N$20:N282)&lt;1,Summary!$F$33&lt;&gt;"Single"),1,0)</f>
        <v>0</v>
      </c>
      <c r="O283" s="503">
        <f>IF(M283=1,(($C$18-I283)*H283)+SUMIFS($J$20:J283,$G$20:G283,Summary!$F$32),IF(N283=1,(($C$18-K283)*H283)+SUMIFS($L$20:L283,$G$20:G283,Summary!$F$32),0))</f>
        <v>0</v>
      </c>
    </row>
    <row r="284" spans="7:15" x14ac:dyDescent="0.3">
      <c r="G284" s="500" t="s">
        <v>569</v>
      </c>
      <c r="H284" s="495"/>
      <c r="I284" s="484"/>
      <c r="J284" s="476">
        <f t="shared" si="16"/>
        <v>0</v>
      </c>
      <c r="K284" s="475"/>
      <c r="L284" s="476">
        <f t="shared" si="16"/>
        <v>0</v>
      </c>
      <c r="M284" s="140">
        <f>IF(AND(G284=Summary!$F$32,I284&lt;=$C$18,OR(I285&gt;=$C$18,I285=0),SUM($M$20:M283)&lt;1,Summary!$F$33="Single"),1,0)</f>
        <v>0</v>
      </c>
      <c r="N284" s="140">
        <f>IF(AND(G284=Summary!$F$32,I284&lt;=$C$18,OR(I285&gt;=$C$18,I285=0),SUM($N$20:N283)&lt;1,Summary!$F$33&lt;&gt;"Single"),1,0)</f>
        <v>0</v>
      </c>
      <c r="O284" s="503">
        <f>IF(M284=1,(($C$18-I284)*H284)+SUMIFS($J$20:J284,$G$20:G284,Summary!$F$32),IF(N284=1,(($C$18-K284)*H284)+SUMIFS($L$20:L284,$G$20:G284,Summary!$F$32),0))</f>
        <v>0</v>
      </c>
    </row>
    <row r="285" spans="7:15" x14ac:dyDescent="0.3">
      <c r="G285" s="500" t="s">
        <v>569</v>
      </c>
      <c r="H285" s="495"/>
      <c r="I285" s="484"/>
      <c r="J285" s="476">
        <f t="shared" si="16"/>
        <v>0</v>
      </c>
      <c r="K285" s="475"/>
      <c r="L285" s="476">
        <f t="shared" si="16"/>
        <v>0</v>
      </c>
      <c r="M285" s="140">
        <f>IF(AND(G285=Summary!$F$32,I285&lt;=$C$18,OR(I286&gt;=$C$18,I286=0),SUM($M$20:M284)&lt;1,Summary!$F$33="Single"),1,0)</f>
        <v>0</v>
      </c>
      <c r="N285" s="140">
        <f>IF(AND(G285=Summary!$F$32,I285&lt;=$C$18,OR(I286&gt;=$C$18,I286=0),SUM($N$20:N284)&lt;1,Summary!$F$33&lt;&gt;"Single"),1,0)</f>
        <v>0</v>
      </c>
      <c r="O285" s="503">
        <f>IF(M285=1,(($C$18-I285)*H285)+SUMIFS($J$20:J285,$G$20:G285,Summary!$F$32),IF(N285=1,(($C$18-K285)*H285)+SUMIFS($L$20:L285,$G$20:G285,Summary!$F$32),0))</f>
        <v>0</v>
      </c>
    </row>
    <row r="286" spans="7:15" x14ac:dyDescent="0.3">
      <c r="G286" s="500" t="s">
        <v>569</v>
      </c>
      <c r="H286" s="495"/>
      <c r="I286" s="484"/>
      <c r="J286" s="476">
        <f t="shared" si="16"/>
        <v>0</v>
      </c>
      <c r="K286" s="475"/>
      <c r="L286" s="476">
        <f t="shared" si="16"/>
        <v>0</v>
      </c>
      <c r="M286" s="140">
        <f>IF(AND(G286=Summary!$F$32,I286&lt;=$C$18,OR(I287&gt;=$C$18,I287=0),SUM($M$20:M285)&lt;1,Summary!$F$33="Single"),1,0)</f>
        <v>0</v>
      </c>
      <c r="N286" s="140">
        <f>IF(AND(G286=Summary!$F$32,I286&lt;=$C$18,OR(I287&gt;=$C$18,I287=0),SUM($N$20:N285)&lt;1,Summary!$F$33&lt;&gt;"Single"),1,0)</f>
        <v>0</v>
      </c>
      <c r="O286" s="503">
        <f>IF(M286=1,(($C$18-I286)*H286)+SUMIFS($J$20:J286,$G$20:G286,Summary!$F$32),IF(N286=1,(($C$18-K286)*H286)+SUMIFS($L$20:L286,$G$20:G286,Summary!$F$32),0))</f>
        <v>0</v>
      </c>
    </row>
    <row r="287" spans="7:15" x14ac:dyDescent="0.3">
      <c r="G287" s="500" t="s">
        <v>569</v>
      </c>
      <c r="H287" s="495"/>
      <c r="I287" s="484"/>
      <c r="J287" s="476">
        <f t="shared" si="16"/>
        <v>0</v>
      </c>
      <c r="K287" s="475"/>
      <c r="L287" s="476">
        <f t="shared" si="16"/>
        <v>0</v>
      </c>
      <c r="M287" s="140">
        <f>IF(AND(G287=Summary!$F$32,I287&lt;=$C$18,OR(I288&gt;=$C$18,I288=0),SUM($M$20:M286)&lt;1,Summary!$F$33="Single"),1,0)</f>
        <v>0</v>
      </c>
      <c r="N287" s="140">
        <f>IF(AND(G287=Summary!$F$32,I287&lt;=$C$18,OR(I288&gt;=$C$18,I288=0),SUM($N$20:N286)&lt;1,Summary!$F$33&lt;&gt;"Single"),1,0)</f>
        <v>0</v>
      </c>
      <c r="O287" s="503">
        <f>IF(M287=1,(($C$18-I287)*H287)+SUMIFS($J$20:J287,$G$20:G287,Summary!$F$32),IF(N287=1,(($C$18-K287)*H287)+SUMIFS($L$20:L287,$G$20:G287,Summary!$F$32),0))</f>
        <v>0</v>
      </c>
    </row>
    <row r="288" spans="7:15" x14ac:dyDescent="0.3">
      <c r="G288" s="500" t="s">
        <v>569</v>
      </c>
      <c r="H288" s="495"/>
      <c r="I288" s="484"/>
      <c r="J288" s="476">
        <f t="shared" si="16"/>
        <v>0</v>
      </c>
      <c r="K288" s="475"/>
      <c r="L288" s="476">
        <f t="shared" si="16"/>
        <v>0</v>
      </c>
      <c r="M288" s="140">
        <f>IF(AND(G288=Summary!$F$32,I288&lt;=$C$18,OR(I289&gt;=$C$18,I289=0),SUM($M$20:M287)&lt;1,Summary!$F$33="Single"),1,0)</f>
        <v>0</v>
      </c>
      <c r="N288" s="140">
        <f>IF(AND(G288=Summary!$F$32,I288&lt;=$C$18,OR(I289&gt;=$C$18,I289=0),SUM($N$20:N287)&lt;1,Summary!$F$33&lt;&gt;"Single"),1,0)</f>
        <v>0</v>
      </c>
      <c r="O288" s="503">
        <f>IF(M288=1,(($C$18-I288)*H288)+SUMIFS($J$20:J288,$G$20:G288,Summary!$F$32),IF(N288=1,(($C$18-K288)*H288)+SUMIFS($L$20:L288,$G$20:G288,Summary!$F$32),0))</f>
        <v>0</v>
      </c>
    </row>
    <row r="289" spans="7:15" x14ac:dyDescent="0.3">
      <c r="G289" s="500" t="s">
        <v>569</v>
      </c>
      <c r="H289" s="495"/>
      <c r="I289" s="484"/>
      <c r="J289" s="476">
        <f t="shared" si="16"/>
        <v>0</v>
      </c>
      <c r="K289" s="475"/>
      <c r="L289" s="476">
        <f t="shared" si="16"/>
        <v>0</v>
      </c>
      <c r="M289" s="140">
        <f>IF(AND(G289=Summary!$F$32,I289&lt;=$C$18,OR(I290&gt;=$C$18,I290=0),SUM($M$20:M288)&lt;1,Summary!$F$33="Single"),1,0)</f>
        <v>0</v>
      </c>
      <c r="N289" s="140">
        <f>IF(AND(G289=Summary!$F$32,I289&lt;=$C$18,OR(I290&gt;=$C$18,I290=0),SUM($N$20:N288)&lt;1,Summary!$F$33&lt;&gt;"Single"),1,0)</f>
        <v>0</v>
      </c>
      <c r="O289" s="503">
        <f>IF(M289=1,(($C$18-I289)*H289)+SUMIFS($J$20:J289,$G$20:G289,Summary!$F$32),IF(N289=1,(($C$18-K289)*H289)+SUMIFS($L$20:L289,$G$20:G289,Summary!$F$32),0))</f>
        <v>0</v>
      </c>
    </row>
    <row r="290" spans="7:15" x14ac:dyDescent="0.3">
      <c r="G290" s="500" t="s">
        <v>570</v>
      </c>
      <c r="H290" s="495">
        <v>5.8000000000000003E-2</v>
      </c>
      <c r="I290" s="484">
        <v>0</v>
      </c>
      <c r="J290" s="485">
        <v>0</v>
      </c>
      <c r="K290" s="475">
        <v>0</v>
      </c>
      <c r="L290" s="485">
        <v>0</v>
      </c>
      <c r="M290" s="140">
        <f>IF(AND(G290=Summary!$F$32,I290&lt;=$C$18,OR(I291&gt;=$C$18,I291=0),SUM($M$20:M289)&lt;1,Summary!$F$33="Single"),1,0)</f>
        <v>0</v>
      </c>
      <c r="N290" s="140">
        <f>IF(AND(G290=Summary!$F$32,I290&lt;=$C$18,OR(I291&gt;=$C$18,I291=0),SUM($N$20:N289)&lt;1,Summary!$F$33&lt;&gt;"Single"),1,0)</f>
        <v>0</v>
      </c>
      <c r="O290" s="503">
        <f>IF(M290=1,(($C$18-I290)*H290)+SUMIFS($J$20:J290,$G$20:G290,Summary!$F$32),IF(N290=1,(($C$18-K290)*H290)+SUMIFS($L$20:L290,$G$20:G290,Summary!$F$32),0))</f>
        <v>0</v>
      </c>
    </row>
    <row r="291" spans="7:15" x14ac:dyDescent="0.3">
      <c r="G291" s="500" t="s">
        <v>570</v>
      </c>
      <c r="H291" s="495">
        <v>6.7500000000000004E-2</v>
      </c>
      <c r="I291" s="484">
        <v>24500</v>
      </c>
      <c r="J291" s="476">
        <f>IF(H291&lt;&gt;0,(I291-I290)*$H290+SUM(J290:J290),0)</f>
        <v>1421</v>
      </c>
      <c r="K291" s="475">
        <v>49050</v>
      </c>
      <c r="L291" s="476">
        <f>IF(J291&lt;&gt;0,(K291-K290)*$H290+SUM(L290:L290),0)</f>
        <v>2844.9</v>
      </c>
      <c r="M291" s="140">
        <f>IF(AND(G291=Summary!$F$32,I291&lt;=$C$18,OR(I292&gt;=$C$18,I292=0),SUM($M$20:M290)&lt;1,Summary!$F$33="Single"),1,0)</f>
        <v>0</v>
      </c>
      <c r="N291" s="140">
        <f>IF(AND(G291=Summary!$F$32,I291&lt;=$C$18,OR(I292&gt;=$C$18,I292=0),SUM($N$20:N290)&lt;1,Summary!$F$33&lt;&gt;"Single"),1,0)</f>
        <v>0</v>
      </c>
      <c r="O291" s="503">
        <f>IF(M291=1,(($C$18-I291)*H291)+SUMIFS($J$20:J291,$G$20:G291,Summary!$F$32),IF(N291=1,(($C$18-K291)*H291)+SUMIFS($L$20:L291,$G$20:G291,Summary!$F$32),0))</f>
        <v>0</v>
      </c>
    </row>
    <row r="292" spans="7:15" x14ac:dyDescent="0.3">
      <c r="G292" s="500" t="s">
        <v>570</v>
      </c>
      <c r="H292" s="495">
        <v>7.1499999999999994E-2</v>
      </c>
      <c r="I292" s="484">
        <v>58050</v>
      </c>
      <c r="J292" s="476">
        <f t="shared" ref="J292:L304" si="17">IF(H292&lt;&gt;0,(I292-I291)*$H291+SUM(J291:J291),0)</f>
        <v>3685.625</v>
      </c>
      <c r="K292" s="475">
        <v>116100</v>
      </c>
      <c r="L292" s="476">
        <f t="shared" si="17"/>
        <v>7370.7749999999996</v>
      </c>
      <c r="M292" s="140">
        <f>IF(AND(G292=Summary!$F$32,I292&lt;=$C$18,OR(I293&gt;=$C$18,I293=0),SUM($M$20:M291)&lt;1,Summary!$F$33="Single"),1,0)</f>
        <v>0</v>
      </c>
      <c r="N292" s="140">
        <f>IF(AND(G292=Summary!$F$32,I292&lt;=$C$18,OR(I293&gt;=$C$18,I293=0),SUM($N$20:N291)&lt;1,Summary!$F$33&lt;&gt;"Single"),1,0)</f>
        <v>0</v>
      </c>
      <c r="O292" s="503">
        <f>IF(M292=1,(($C$18-I292)*H292)+SUMIFS($J$20:J292,$G$20:G292,Summary!$F$32),IF(N292=1,(($C$18-K292)*H292)+SUMIFS($L$20:L292,$G$20:G292,Summary!$F$32),0))</f>
        <v>0</v>
      </c>
    </row>
    <row r="293" spans="7:15" x14ac:dyDescent="0.3">
      <c r="G293" s="500" t="s">
        <v>570</v>
      </c>
      <c r="H293" s="495"/>
      <c r="I293" s="484"/>
      <c r="J293" s="476">
        <f t="shared" si="17"/>
        <v>0</v>
      </c>
      <c r="K293" s="475"/>
      <c r="L293" s="476">
        <f t="shared" si="17"/>
        <v>0</v>
      </c>
      <c r="M293" s="140">
        <f>IF(AND(G293=Summary!$F$32,I293&lt;=$C$18,OR(I294&gt;=$C$18,I294=0),SUM($M$20:M292)&lt;1,Summary!$F$33="Single"),1,0)</f>
        <v>0</v>
      </c>
      <c r="N293" s="140">
        <f>IF(AND(G293=Summary!$F$32,I293&lt;=$C$18,OR(I294&gt;=$C$18,I294=0),SUM($N$20:N292)&lt;1,Summary!$F$33&lt;&gt;"Single"),1,0)</f>
        <v>0</v>
      </c>
      <c r="O293" s="503">
        <f>IF(M293=1,(($C$18-I293)*H293)+SUMIFS($J$20:J293,$G$20:G293,Summary!$F$32),IF(N293=1,(($C$18-K293)*H293)+SUMIFS($L$20:L293,$G$20:G293,Summary!$F$32),0))</f>
        <v>0</v>
      </c>
    </row>
    <row r="294" spans="7:15" x14ac:dyDescent="0.3">
      <c r="G294" s="500" t="s">
        <v>570</v>
      </c>
      <c r="H294" s="495"/>
      <c r="I294" s="484"/>
      <c r="J294" s="476">
        <f t="shared" si="17"/>
        <v>0</v>
      </c>
      <c r="K294" s="475"/>
      <c r="L294" s="476">
        <f t="shared" si="17"/>
        <v>0</v>
      </c>
      <c r="M294" s="140">
        <f>IF(AND(G294=Summary!$F$32,I294&lt;=$C$18,OR(I295&gt;=$C$18,I295=0),SUM($M$20:M293)&lt;1,Summary!$F$33="Single"),1,0)</f>
        <v>0</v>
      </c>
      <c r="N294" s="140">
        <f>IF(AND(G294=Summary!$F$32,I294&lt;=$C$18,OR(I295&gt;=$C$18,I295=0),SUM($N$20:N293)&lt;1,Summary!$F$33&lt;&gt;"Single"),1,0)</f>
        <v>0</v>
      </c>
      <c r="O294" s="503">
        <f>IF(M294=1,(($C$18-I294)*H294)+SUMIFS($J$20:J294,$G$20:G294,Summary!$F$32),IF(N294=1,(($C$18-K294)*H294)+SUMIFS($L$20:L294,$G$20:G294,Summary!$F$32),0))</f>
        <v>0</v>
      </c>
    </row>
    <row r="295" spans="7:15" x14ac:dyDescent="0.3">
      <c r="G295" s="500" t="s">
        <v>570</v>
      </c>
      <c r="H295" s="495"/>
      <c r="I295" s="484"/>
      <c r="J295" s="476">
        <f t="shared" si="17"/>
        <v>0</v>
      </c>
      <c r="K295" s="475"/>
      <c r="L295" s="476">
        <f t="shared" si="17"/>
        <v>0</v>
      </c>
      <c r="M295" s="140">
        <f>IF(AND(G295=Summary!$F$32,I295&lt;=$C$18,OR(I296&gt;=$C$18,I296=0),SUM($M$20:M294)&lt;1,Summary!$F$33="Single"),1,0)</f>
        <v>0</v>
      </c>
      <c r="N295" s="140">
        <f>IF(AND(G295=Summary!$F$32,I295&lt;=$C$18,OR(I296&gt;=$C$18,I296=0),SUM($N$20:N294)&lt;1,Summary!$F$33&lt;&gt;"Single"),1,0)</f>
        <v>0</v>
      </c>
      <c r="O295" s="503">
        <f>IF(M295=1,(($C$18-I295)*H295)+SUMIFS($J$20:J295,$G$20:G295,Summary!$F$32),IF(N295=1,(($C$18-K295)*H295)+SUMIFS($L$20:L295,$G$20:G295,Summary!$F$32),0))</f>
        <v>0</v>
      </c>
    </row>
    <row r="296" spans="7:15" x14ac:dyDescent="0.3">
      <c r="G296" s="500" t="s">
        <v>570</v>
      </c>
      <c r="H296" s="495"/>
      <c r="I296" s="484"/>
      <c r="J296" s="476">
        <f t="shared" si="17"/>
        <v>0</v>
      </c>
      <c r="K296" s="475"/>
      <c r="L296" s="476">
        <f t="shared" si="17"/>
        <v>0</v>
      </c>
      <c r="M296" s="140">
        <f>IF(AND(G296=Summary!$F$32,I296&lt;=$C$18,OR(I297&gt;=$C$18,I297=0),SUM($M$20:M295)&lt;1,Summary!$F$33="Single"),1,0)</f>
        <v>0</v>
      </c>
      <c r="N296" s="140">
        <f>IF(AND(G296=Summary!$F$32,I296&lt;=$C$18,OR(I297&gt;=$C$18,I297=0),SUM($N$20:N295)&lt;1,Summary!$F$33&lt;&gt;"Single"),1,0)</f>
        <v>0</v>
      </c>
      <c r="O296" s="503">
        <f>IF(M296=1,(($C$18-I296)*H296)+SUMIFS($J$20:J296,$G$20:G296,Summary!$F$32),IF(N296=1,(($C$18-K296)*H296)+SUMIFS($L$20:L296,$G$20:G296,Summary!$F$32),0))</f>
        <v>0</v>
      </c>
    </row>
    <row r="297" spans="7:15" x14ac:dyDescent="0.3">
      <c r="G297" s="500" t="s">
        <v>570</v>
      </c>
      <c r="H297" s="495"/>
      <c r="I297" s="484"/>
      <c r="J297" s="476">
        <f t="shared" si="17"/>
        <v>0</v>
      </c>
      <c r="K297" s="475"/>
      <c r="L297" s="476">
        <f t="shared" si="17"/>
        <v>0</v>
      </c>
      <c r="M297" s="140">
        <f>IF(AND(G297=Summary!$F$32,I297&lt;=$C$18,OR(I298&gt;=$C$18,I298=0),SUM($M$20:M296)&lt;1,Summary!$F$33="Single"),1,0)</f>
        <v>0</v>
      </c>
      <c r="N297" s="140">
        <f>IF(AND(G297=Summary!$F$32,I297&lt;=$C$18,OR(I298&gt;=$C$18,I298=0),SUM($N$20:N296)&lt;1,Summary!$F$33&lt;&gt;"Single"),1,0)</f>
        <v>0</v>
      </c>
      <c r="O297" s="503">
        <f>IF(M297=1,(($C$18-I297)*H297)+SUMIFS($J$20:J297,$G$20:G297,Summary!$F$32),IF(N297=1,(($C$18-K297)*H297)+SUMIFS($L$20:L297,$G$20:G297,Summary!$F$32),0))</f>
        <v>0</v>
      </c>
    </row>
    <row r="298" spans="7:15" x14ac:dyDescent="0.3">
      <c r="G298" s="500" t="s">
        <v>570</v>
      </c>
      <c r="H298" s="495"/>
      <c r="I298" s="484"/>
      <c r="J298" s="476">
        <f t="shared" si="17"/>
        <v>0</v>
      </c>
      <c r="K298" s="475"/>
      <c r="L298" s="476">
        <f t="shared" si="17"/>
        <v>0</v>
      </c>
      <c r="M298" s="140">
        <f>IF(AND(G298=Summary!$F$32,I298&lt;=$C$18,OR(I299&gt;=$C$18,I299=0),SUM($M$20:M297)&lt;1,Summary!$F$33="Single"),1,0)</f>
        <v>0</v>
      </c>
      <c r="N298" s="140">
        <f>IF(AND(G298=Summary!$F$32,I298&lt;=$C$18,OR(I299&gt;=$C$18,I299=0),SUM($N$20:N297)&lt;1,Summary!$F$33&lt;&gt;"Single"),1,0)</f>
        <v>0</v>
      </c>
      <c r="O298" s="503">
        <f>IF(M298=1,(($C$18-I298)*H298)+SUMIFS($J$20:J298,$G$20:G298,Summary!$F$32),IF(N298=1,(($C$18-K298)*H298)+SUMIFS($L$20:L298,$G$20:G298,Summary!$F$32),0))</f>
        <v>0</v>
      </c>
    </row>
    <row r="299" spans="7:15" x14ac:dyDescent="0.3">
      <c r="G299" s="500" t="s">
        <v>570</v>
      </c>
      <c r="H299" s="495"/>
      <c r="I299" s="484"/>
      <c r="J299" s="476">
        <f t="shared" si="17"/>
        <v>0</v>
      </c>
      <c r="K299" s="475"/>
      <c r="L299" s="476">
        <f t="shared" si="17"/>
        <v>0</v>
      </c>
      <c r="M299" s="140">
        <f>IF(AND(G299=Summary!$F$32,I299&lt;=$C$18,OR(I300&gt;=$C$18,I300=0),SUM($M$20:M298)&lt;1,Summary!$F$33="Single"),1,0)</f>
        <v>0</v>
      </c>
      <c r="N299" s="140">
        <f>IF(AND(G299=Summary!$F$32,I299&lt;=$C$18,OR(I300&gt;=$C$18,I300=0),SUM($N$20:N298)&lt;1,Summary!$F$33&lt;&gt;"Single"),1,0)</f>
        <v>0</v>
      </c>
      <c r="O299" s="503">
        <f>IF(M299=1,(($C$18-I299)*H299)+SUMIFS($J$20:J299,$G$20:G299,Summary!$F$32),IF(N299=1,(($C$18-K299)*H299)+SUMIFS($L$20:L299,$G$20:G299,Summary!$F$32),0))</f>
        <v>0</v>
      </c>
    </row>
    <row r="300" spans="7:15" x14ac:dyDescent="0.3">
      <c r="G300" s="500" t="s">
        <v>570</v>
      </c>
      <c r="H300" s="495"/>
      <c r="I300" s="484"/>
      <c r="J300" s="476">
        <f t="shared" si="17"/>
        <v>0</v>
      </c>
      <c r="K300" s="475"/>
      <c r="L300" s="476">
        <f t="shared" si="17"/>
        <v>0</v>
      </c>
      <c r="M300" s="140">
        <f>IF(AND(G300=Summary!$F$32,I300&lt;=$C$18,OR(I301&gt;=$C$18,I301=0),SUM($M$20:M299)&lt;1,Summary!$F$33="Single"),1,0)</f>
        <v>0</v>
      </c>
      <c r="N300" s="140">
        <f>IF(AND(G300=Summary!$F$32,I300&lt;=$C$18,OR(I301&gt;=$C$18,I301=0),SUM($N$20:N299)&lt;1,Summary!$F$33&lt;&gt;"Single"),1,0)</f>
        <v>0</v>
      </c>
      <c r="O300" s="503">
        <f>IF(M300=1,(($C$18-I300)*H300)+SUMIFS($J$20:J300,$G$20:G300,Summary!$F$32),IF(N300=1,(($C$18-K300)*H300)+SUMIFS($L$20:L300,$G$20:G300,Summary!$F$32),0))</f>
        <v>0</v>
      </c>
    </row>
    <row r="301" spans="7:15" x14ac:dyDescent="0.3">
      <c r="G301" s="500" t="s">
        <v>570</v>
      </c>
      <c r="H301" s="495"/>
      <c r="I301" s="484"/>
      <c r="J301" s="476">
        <f t="shared" si="17"/>
        <v>0</v>
      </c>
      <c r="K301" s="475"/>
      <c r="L301" s="476">
        <f t="shared" si="17"/>
        <v>0</v>
      </c>
      <c r="M301" s="140">
        <f>IF(AND(G301=Summary!$F$32,I301&lt;=$C$18,OR(I302&gt;=$C$18,I302=0),SUM($M$20:M300)&lt;1,Summary!$F$33="Single"),1,0)</f>
        <v>0</v>
      </c>
      <c r="N301" s="140">
        <f>IF(AND(G301=Summary!$F$32,I301&lt;=$C$18,OR(I302&gt;=$C$18,I302=0),SUM($N$20:N300)&lt;1,Summary!$F$33&lt;&gt;"Single"),1,0)</f>
        <v>0</v>
      </c>
      <c r="O301" s="503">
        <f>IF(M301=1,(($C$18-I301)*H301)+SUMIFS($J$20:J301,$G$20:G301,Summary!$F$32),IF(N301=1,(($C$18-K301)*H301)+SUMIFS($L$20:L301,$G$20:G301,Summary!$F$32),0))</f>
        <v>0</v>
      </c>
    </row>
    <row r="302" spans="7:15" x14ac:dyDescent="0.3">
      <c r="G302" s="500" t="s">
        <v>570</v>
      </c>
      <c r="H302" s="495"/>
      <c r="I302" s="484"/>
      <c r="J302" s="476">
        <f t="shared" si="17"/>
        <v>0</v>
      </c>
      <c r="K302" s="475"/>
      <c r="L302" s="476">
        <f t="shared" si="17"/>
        <v>0</v>
      </c>
      <c r="M302" s="140">
        <f>IF(AND(G302=Summary!$F$32,I302&lt;=$C$18,OR(I303&gt;=$C$18,I303=0),SUM($M$20:M301)&lt;1,Summary!$F$33="Single"),1,0)</f>
        <v>0</v>
      </c>
      <c r="N302" s="140">
        <f>IF(AND(G302=Summary!$F$32,I302&lt;=$C$18,OR(I303&gt;=$C$18,I303=0),SUM($N$20:N301)&lt;1,Summary!$F$33&lt;&gt;"Single"),1,0)</f>
        <v>0</v>
      </c>
      <c r="O302" s="503">
        <f>IF(M302=1,(($C$18-I302)*H302)+SUMIFS($J$20:J302,$G$20:G302,Summary!$F$32),IF(N302=1,(($C$18-K302)*H302)+SUMIFS($L$20:L302,$G$20:G302,Summary!$F$32),0))</f>
        <v>0</v>
      </c>
    </row>
    <row r="303" spans="7:15" x14ac:dyDescent="0.3">
      <c r="G303" s="500" t="s">
        <v>570</v>
      </c>
      <c r="H303" s="495"/>
      <c r="I303" s="484"/>
      <c r="J303" s="476">
        <f t="shared" si="17"/>
        <v>0</v>
      </c>
      <c r="K303" s="475"/>
      <c r="L303" s="476">
        <f t="shared" si="17"/>
        <v>0</v>
      </c>
      <c r="M303" s="140">
        <f>IF(AND(G303=Summary!$F$32,I303&lt;=$C$18,OR(I304&gt;=$C$18,I304=0),SUM($M$20:M302)&lt;1,Summary!$F$33="Single"),1,0)</f>
        <v>0</v>
      </c>
      <c r="N303" s="140">
        <f>IF(AND(G303=Summary!$F$32,I303&lt;=$C$18,OR(I304&gt;=$C$18,I304=0),SUM($N$20:N302)&lt;1,Summary!$F$33&lt;&gt;"Single"),1,0)</f>
        <v>0</v>
      </c>
      <c r="O303" s="503">
        <f>IF(M303=1,(($C$18-I303)*H303)+SUMIFS($J$20:J303,$G$20:G303,Summary!$F$32),IF(N303=1,(($C$18-K303)*H303)+SUMIFS($L$20:L303,$G$20:G303,Summary!$F$32),0))</f>
        <v>0</v>
      </c>
    </row>
    <row r="304" spans="7:15" x14ac:dyDescent="0.3">
      <c r="G304" s="500" t="s">
        <v>570</v>
      </c>
      <c r="H304" s="495"/>
      <c r="I304" s="484"/>
      <c r="J304" s="476">
        <f t="shared" si="17"/>
        <v>0</v>
      </c>
      <c r="K304" s="475"/>
      <c r="L304" s="476">
        <f t="shared" si="17"/>
        <v>0</v>
      </c>
      <c r="M304" s="140">
        <f>IF(AND(G304=Summary!$F$32,I304&lt;=$C$18,OR(I305&gt;=$C$18,I305=0),SUM($M$20:M303)&lt;1,Summary!$F$33="Single"),1,0)</f>
        <v>0</v>
      </c>
      <c r="N304" s="140">
        <f>IF(AND(G304=Summary!$F$32,I304&lt;=$C$18,OR(I305&gt;=$C$18,I305=0),SUM($N$20:N303)&lt;1,Summary!$F$33&lt;&gt;"Single"),1,0)</f>
        <v>0</v>
      </c>
      <c r="O304" s="503">
        <f>IF(M304=1,(($C$18-I304)*H304)+SUMIFS($J$20:J304,$G$20:G304,Summary!$F$32),IF(N304=1,(($C$18-K304)*H304)+SUMIFS($L$20:L304,$G$20:G304,Summary!$F$32),0))</f>
        <v>0</v>
      </c>
    </row>
    <row r="305" spans="7:15" x14ac:dyDescent="0.3">
      <c r="G305" s="500" t="s">
        <v>571</v>
      </c>
      <c r="H305" s="495">
        <v>0.02</v>
      </c>
      <c r="I305" s="484">
        <v>0</v>
      </c>
      <c r="J305" s="485">
        <v>0</v>
      </c>
      <c r="K305" s="475">
        <v>0</v>
      </c>
      <c r="L305" s="485">
        <v>0</v>
      </c>
      <c r="M305" s="140">
        <f>IF(AND(G305=Summary!$F$32,I305&lt;=$C$18,OR(I306&gt;=$C$18,I306=0),SUM($M$20:M304)&lt;1,Summary!$F$33="Single"),1,0)</f>
        <v>0</v>
      </c>
      <c r="N305" s="140">
        <f>IF(AND(G305=Summary!$F$32,I305&lt;=$C$18,OR(I306&gt;=$C$18,I306=0),SUM($N$20:N304)&lt;1,Summary!$F$33&lt;&gt;"Single"),1,0)</f>
        <v>0</v>
      </c>
      <c r="O305" s="503">
        <f>IF(M305=1,(($C$18-I305)*H305)+SUMIFS($J$20:J305,$G$20:G305,Summary!$F$32),IF(N305=1,(($C$18-K305)*H305)+SUMIFS($L$20:L305,$G$20:G305,Summary!$F$32),0))</f>
        <v>0</v>
      </c>
    </row>
    <row r="306" spans="7:15" x14ac:dyDescent="0.3">
      <c r="G306" s="500" t="s">
        <v>571</v>
      </c>
      <c r="H306" s="495">
        <v>0.03</v>
      </c>
      <c r="I306" s="484">
        <v>1000</v>
      </c>
      <c r="J306" s="476">
        <f>IF(H306&lt;&gt;0,(I306-I305)*$H305+SUM(J305:J305),0)</f>
        <v>20</v>
      </c>
      <c r="K306" s="475">
        <v>1000</v>
      </c>
      <c r="L306" s="476">
        <f>IF(J306&lt;&gt;0,(K306-K305)*$H305+SUM(L305:L305),0)</f>
        <v>20</v>
      </c>
      <c r="M306" s="140">
        <f>IF(AND(G306=Summary!$F$32,I306&lt;=$C$18,OR(I307&gt;=$C$18,I307=0),SUM($M$20:M305)&lt;1,Summary!$F$33="Single"),1,0)</f>
        <v>0</v>
      </c>
      <c r="N306" s="140">
        <f>IF(AND(G306=Summary!$F$32,I306&lt;=$C$18,OR(I307&gt;=$C$18,I307=0),SUM($N$20:N305)&lt;1,Summary!$F$33&lt;&gt;"Single"),1,0)</f>
        <v>0</v>
      </c>
      <c r="O306" s="503">
        <f>IF(M306=1,(($C$18-I306)*H306)+SUMIFS($J$20:J306,$G$20:G306,Summary!$F$32),IF(N306=1,(($C$18-K306)*H306)+SUMIFS($L$20:L306,$G$20:G306,Summary!$F$32),0))</f>
        <v>0</v>
      </c>
    </row>
    <row r="307" spans="7:15" x14ac:dyDescent="0.3">
      <c r="G307" s="500" t="s">
        <v>571</v>
      </c>
      <c r="H307" s="495">
        <v>0.04</v>
      </c>
      <c r="I307" s="484">
        <v>2000</v>
      </c>
      <c r="J307" s="476">
        <f t="shared" ref="J307:L319" si="18">IF(H307&lt;&gt;0,(I307-I306)*$H306+SUM(J306:J306),0)</f>
        <v>50</v>
      </c>
      <c r="K307" s="475">
        <v>2000</v>
      </c>
      <c r="L307" s="476">
        <f t="shared" si="18"/>
        <v>50</v>
      </c>
      <c r="M307" s="140">
        <f>IF(AND(G307=Summary!$F$32,I307&lt;=$C$18,OR(I308&gt;=$C$18,I308=0),SUM($M$20:M306)&lt;1,Summary!$F$33="Single"),1,0)</f>
        <v>0</v>
      </c>
      <c r="N307" s="140">
        <f>IF(AND(G307=Summary!$F$32,I307&lt;=$C$18,OR(I308&gt;=$C$18,I308=0),SUM($N$20:N306)&lt;1,Summary!$F$33&lt;&gt;"Single"),1,0)</f>
        <v>0</v>
      </c>
      <c r="O307" s="503">
        <f>IF(M307=1,(($C$18-I307)*H307)+SUMIFS($J$20:J307,$G$20:G307,Summary!$F$32),IF(N307=1,(($C$18-K307)*H307)+SUMIFS($L$20:L307,$G$20:G307,Summary!$F$32),0))</f>
        <v>0</v>
      </c>
    </row>
    <row r="308" spans="7:15" x14ac:dyDescent="0.3">
      <c r="G308" s="500" t="s">
        <v>571</v>
      </c>
      <c r="H308" s="495">
        <v>4.7500000000000001E-2</v>
      </c>
      <c r="I308" s="484">
        <v>3000</v>
      </c>
      <c r="J308" s="476">
        <f t="shared" si="18"/>
        <v>90</v>
      </c>
      <c r="K308" s="475">
        <v>3000</v>
      </c>
      <c r="L308" s="476">
        <f t="shared" si="18"/>
        <v>90</v>
      </c>
      <c r="M308" s="140">
        <f>IF(AND(G308=Summary!$F$32,I308&lt;=$C$18,OR(I309&gt;=$C$18,I309=0),SUM($M$20:M307)&lt;1,Summary!$F$33="Single"),1,0)</f>
        <v>0</v>
      </c>
      <c r="N308" s="140">
        <f>IF(AND(G308=Summary!$F$32,I308&lt;=$C$18,OR(I309&gt;=$C$18,I309=0),SUM($N$20:N307)&lt;1,Summary!$F$33&lt;&gt;"Single"),1,0)</f>
        <v>0</v>
      </c>
      <c r="O308" s="503">
        <f>IF(M308=1,(($C$18-I308)*H308)+SUMIFS($J$20:J308,$G$20:G308,Summary!$F$32),IF(N308=1,(($C$18-K308)*H308)+SUMIFS($L$20:L308,$G$20:G308,Summary!$F$32),0))</f>
        <v>0</v>
      </c>
    </row>
    <row r="309" spans="7:15" x14ac:dyDescent="0.3">
      <c r="G309" s="500" t="s">
        <v>571</v>
      </c>
      <c r="H309" s="495">
        <v>0.05</v>
      </c>
      <c r="I309" s="484">
        <v>100000</v>
      </c>
      <c r="J309" s="476">
        <f t="shared" si="18"/>
        <v>4697.5</v>
      </c>
      <c r="K309" s="475">
        <v>150000</v>
      </c>
      <c r="L309" s="476">
        <f t="shared" si="18"/>
        <v>7072.5</v>
      </c>
      <c r="M309" s="140">
        <f>IF(AND(G309=Summary!$F$32,I309&lt;=$C$18,OR(I310&gt;=$C$18,I310=0),SUM($M$20:M308)&lt;1,Summary!$F$33="Single"),1,0)</f>
        <v>0</v>
      </c>
      <c r="N309" s="140">
        <f>IF(AND(G309=Summary!$F$32,I309&lt;=$C$18,OR(I310&gt;=$C$18,I310=0),SUM($N$20:N308)&lt;1,Summary!$F$33&lt;&gt;"Single"),1,0)</f>
        <v>0</v>
      </c>
      <c r="O309" s="503">
        <f>IF(M309=1,(($C$18-I309)*H309)+SUMIFS($J$20:J309,$G$20:G309,Summary!$F$32),IF(N309=1,(($C$18-K309)*H309)+SUMIFS($L$20:L309,$G$20:G309,Summary!$F$32),0))</f>
        <v>0</v>
      </c>
    </row>
    <row r="310" spans="7:15" x14ac:dyDescent="0.3">
      <c r="G310" s="500" t="s">
        <v>571</v>
      </c>
      <c r="H310" s="495">
        <v>5.2499999999999998E-2</v>
      </c>
      <c r="I310" s="484">
        <v>125000</v>
      </c>
      <c r="J310" s="476">
        <f t="shared" si="18"/>
        <v>5947.5</v>
      </c>
      <c r="K310" s="475">
        <v>175000</v>
      </c>
      <c r="L310" s="476">
        <f t="shared" si="18"/>
        <v>8322.5</v>
      </c>
      <c r="M310" s="140">
        <f>IF(AND(G310=Summary!$F$32,I310&lt;=$C$18,OR(I311&gt;=$C$18,I311=0),SUM($M$20:M309)&lt;1,Summary!$F$33="Single"),1,0)</f>
        <v>0</v>
      </c>
      <c r="N310" s="140">
        <f>IF(AND(G310=Summary!$F$32,I310&lt;=$C$18,OR(I311&gt;=$C$18,I311=0),SUM($N$20:N309)&lt;1,Summary!$F$33&lt;&gt;"Single"),1,0)</f>
        <v>0</v>
      </c>
      <c r="O310" s="503">
        <f>IF(M310=1,(($C$18-I310)*H310)+SUMIFS($J$20:J310,$G$20:G310,Summary!$F$32),IF(N310=1,(($C$18-K310)*H310)+SUMIFS($L$20:L310,$G$20:G310,Summary!$F$32),0))</f>
        <v>0</v>
      </c>
    </row>
    <row r="311" spans="7:15" x14ac:dyDescent="0.3">
      <c r="G311" s="500" t="s">
        <v>571</v>
      </c>
      <c r="H311" s="495">
        <v>5.5E-2</v>
      </c>
      <c r="I311" s="484">
        <v>150000</v>
      </c>
      <c r="J311" s="476">
        <f t="shared" si="18"/>
        <v>7260</v>
      </c>
      <c r="K311" s="475">
        <v>225000</v>
      </c>
      <c r="L311" s="476">
        <f t="shared" si="18"/>
        <v>10947.5</v>
      </c>
      <c r="M311" s="140">
        <f>IF(AND(G311=Summary!$F$32,I311&lt;=$C$18,OR(I312&gt;=$C$18,I312=0),SUM($M$20:M310)&lt;1,Summary!$F$33="Single"),1,0)</f>
        <v>0</v>
      </c>
      <c r="N311" s="140">
        <f>IF(AND(G311=Summary!$F$32,I311&lt;=$C$18,OR(I312&gt;=$C$18,I312=0),SUM($N$20:N310)&lt;1,Summary!$F$33&lt;&gt;"Single"),1,0)</f>
        <v>0</v>
      </c>
      <c r="O311" s="503">
        <f>IF(M311=1,(($C$18-I311)*H311)+SUMIFS($J$20:J311,$G$20:G311,Summary!$F$32),IF(N311=1,(($C$18-K311)*H311)+SUMIFS($L$20:L311,$G$20:G311,Summary!$F$32),0))</f>
        <v>0</v>
      </c>
    </row>
    <row r="312" spans="7:15" x14ac:dyDescent="0.3">
      <c r="G312" s="500" t="s">
        <v>571</v>
      </c>
      <c r="H312" s="495">
        <v>5.7500000000000002E-2</v>
      </c>
      <c r="I312" s="484">
        <v>250000</v>
      </c>
      <c r="J312" s="476">
        <f t="shared" si="18"/>
        <v>12760</v>
      </c>
      <c r="K312" s="475">
        <v>300000</v>
      </c>
      <c r="L312" s="476">
        <f t="shared" si="18"/>
        <v>15072.5</v>
      </c>
      <c r="M312" s="140">
        <f>IF(AND(G312=Summary!$F$32,I312&lt;=$C$18,OR(I313&gt;=$C$18,I313=0),SUM($M$20:M311)&lt;1,Summary!$F$33="Single"),1,0)</f>
        <v>0</v>
      </c>
      <c r="N312" s="140">
        <f>IF(AND(G312=Summary!$F$32,I312&lt;=$C$18,OR(I313&gt;=$C$18,I313=0),SUM($N$20:N311)&lt;1,Summary!$F$33&lt;&gt;"Single"),1,0)</f>
        <v>0</v>
      </c>
      <c r="O312" s="503">
        <f>IF(M312=1,(($C$18-I312)*H312)+SUMIFS($J$20:J312,$G$20:G312,Summary!$F$32),IF(N312=1,(($C$18-K312)*H312)+SUMIFS($L$20:L312,$G$20:G312,Summary!$F$32),0))</f>
        <v>0</v>
      </c>
    </row>
    <row r="313" spans="7:15" x14ac:dyDescent="0.3">
      <c r="G313" s="500" t="s">
        <v>571</v>
      </c>
      <c r="H313" s="495"/>
      <c r="I313" s="484"/>
      <c r="J313" s="476">
        <f t="shared" si="18"/>
        <v>0</v>
      </c>
      <c r="K313" s="475"/>
      <c r="L313" s="476">
        <f t="shared" si="18"/>
        <v>0</v>
      </c>
      <c r="M313" s="140">
        <f>IF(AND(G313=Summary!$F$32,I313&lt;=$C$18,OR(I314&gt;=$C$18,I314=0),SUM($M$20:M312)&lt;1,Summary!$F$33="Single"),1,0)</f>
        <v>0</v>
      </c>
      <c r="N313" s="140">
        <f>IF(AND(G313=Summary!$F$32,I313&lt;=$C$18,OR(I314&gt;=$C$18,I314=0),SUM($N$20:N312)&lt;1,Summary!$F$33&lt;&gt;"Single"),1,0)</f>
        <v>0</v>
      </c>
      <c r="O313" s="503">
        <f>IF(M313=1,(($C$18-I313)*H313)+SUMIFS($J$20:J313,$G$20:G313,Summary!$F$32),IF(N313=1,(($C$18-K313)*H313)+SUMIFS($L$20:L313,$G$20:G313,Summary!$F$32),0))</f>
        <v>0</v>
      </c>
    </row>
    <row r="314" spans="7:15" x14ac:dyDescent="0.3">
      <c r="G314" s="500" t="s">
        <v>571</v>
      </c>
      <c r="H314" s="495"/>
      <c r="I314" s="484"/>
      <c r="J314" s="476">
        <f t="shared" si="18"/>
        <v>0</v>
      </c>
      <c r="K314" s="475"/>
      <c r="L314" s="476">
        <f t="shared" si="18"/>
        <v>0</v>
      </c>
      <c r="M314" s="140">
        <f>IF(AND(G314=Summary!$F$32,I314&lt;=$C$18,OR(I315&gt;=$C$18,I315=0),SUM($M$20:M313)&lt;1,Summary!$F$33="Single"),1,0)</f>
        <v>0</v>
      </c>
      <c r="N314" s="140">
        <f>IF(AND(G314=Summary!$F$32,I314&lt;=$C$18,OR(I315&gt;=$C$18,I315=0),SUM($N$20:N313)&lt;1,Summary!$F$33&lt;&gt;"Single"),1,0)</f>
        <v>0</v>
      </c>
      <c r="O314" s="503">
        <f>IF(M314=1,(($C$18-I314)*H314)+SUMIFS($J$20:J314,$G$20:G314,Summary!$F$32),IF(N314=1,(($C$18-K314)*H314)+SUMIFS($L$20:L314,$G$20:G314,Summary!$F$32),0))</f>
        <v>0</v>
      </c>
    </row>
    <row r="315" spans="7:15" x14ac:dyDescent="0.3">
      <c r="G315" s="500" t="s">
        <v>571</v>
      </c>
      <c r="H315" s="495"/>
      <c r="I315" s="484"/>
      <c r="J315" s="476">
        <f t="shared" si="18"/>
        <v>0</v>
      </c>
      <c r="K315" s="475"/>
      <c r="L315" s="476">
        <f t="shared" si="18"/>
        <v>0</v>
      </c>
      <c r="M315" s="140">
        <f>IF(AND(G315=Summary!$F$32,I315&lt;=$C$18,OR(I316&gt;=$C$18,I316=0),SUM($M$20:M314)&lt;1,Summary!$F$33="Single"),1,0)</f>
        <v>0</v>
      </c>
      <c r="N315" s="140">
        <f>IF(AND(G315=Summary!$F$32,I315&lt;=$C$18,OR(I316&gt;=$C$18,I316=0),SUM($N$20:N314)&lt;1,Summary!$F$33&lt;&gt;"Single"),1,0)</f>
        <v>0</v>
      </c>
      <c r="O315" s="503">
        <f>IF(M315=1,(($C$18-I315)*H315)+SUMIFS($J$20:J315,$G$20:G315,Summary!$F$32),IF(N315=1,(($C$18-K315)*H315)+SUMIFS($L$20:L315,$G$20:G315,Summary!$F$32),0))</f>
        <v>0</v>
      </c>
    </row>
    <row r="316" spans="7:15" x14ac:dyDescent="0.3">
      <c r="G316" s="500" t="s">
        <v>571</v>
      </c>
      <c r="H316" s="495"/>
      <c r="I316" s="484"/>
      <c r="J316" s="476">
        <f t="shared" si="18"/>
        <v>0</v>
      </c>
      <c r="K316" s="475"/>
      <c r="L316" s="476">
        <f t="shared" si="18"/>
        <v>0</v>
      </c>
      <c r="M316" s="140">
        <f>IF(AND(G316=Summary!$F$32,I316&lt;=$C$18,OR(I317&gt;=$C$18,I317=0),SUM($M$20:M315)&lt;1,Summary!$F$33="Single"),1,0)</f>
        <v>0</v>
      </c>
      <c r="N316" s="140">
        <f>IF(AND(G316=Summary!$F$32,I316&lt;=$C$18,OR(I317&gt;=$C$18,I317=0),SUM($N$20:N315)&lt;1,Summary!$F$33&lt;&gt;"Single"),1,0)</f>
        <v>0</v>
      </c>
      <c r="O316" s="503">
        <f>IF(M316=1,(($C$18-I316)*H316)+SUMIFS($J$20:J316,$G$20:G316,Summary!$F$32),IF(N316=1,(($C$18-K316)*H316)+SUMIFS($L$20:L316,$G$20:G316,Summary!$F$32),0))</f>
        <v>0</v>
      </c>
    </row>
    <row r="317" spans="7:15" x14ac:dyDescent="0.3">
      <c r="G317" s="500" t="s">
        <v>571</v>
      </c>
      <c r="H317" s="495"/>
      <c r="I317" s="484"/>
      <c r="J317" s="476">
        <f t="shared" si="18"/>
        <v>0</v>
      </c>
      <c r="K317" s="475"/>
      <c r="L317" s="476">
        <f t="shared" si="18"/>
        <v>0</v>
      </c>
      <c r="M317" s="140">
        <f>IF(AND(G317=Summary!$F$32,I317&lt;=$C$18,OR(I318&gt;=$C$18,I318=0),SUM($M$20:M316)&lt;1,Summary!$F$33="Single"),1,0)</f>
        <v>0</v>
      </c>
      <c r="N317" s="140">
        <f>IF(AND(G317=Summary!$F$32,I317&lt;=$C$18,OR(I318&gt;=$C$18,I318=0),SUM($N$20:N316)&lt;1,Summary!$F$33&lt;&gt;"Single"),1,0)</f>
        <v>0</v>
      </c>
      <c r="O317" s="503">
        <f>IF(M317=1,(($C$18-I317)*H317)+SUMIFS($J$20:J317,$G$20:G317,Summary!$F$32),IF(N317=1,(($C$18-K317)*H317)+SUMIFS($L$20:L317,$G$20:G317,Summary!$F$32),0))</f>
        <v>0</v>
      </c>
    </row>
    <row r="318" spans="7:15" x14ac:dyDescent="0.3">
      <c r="G318" s="500" t="s">
        <v>571</v>
      </c>
      <c r="H318" s="495"/>
      <c r="I318" s="484"/>
      <c r="J318" s="476">
        <f t="shared" si="18"/>
        <v>0</v>
      </c>
      <c r="K318" s="475"/>
      <c r="L318" s="476">
        <f t="shared" si="18"/>
        <v>0</v>
      </c>
      <c r="M318" s="140">
        <f>IF(AND(G318=Summary!$F$32,I318&lt;=$C$18,OR(I319&gt;=$C$18,I319=0),SUM($M$20:M317)&lt;1,Summary!$F$33="Single"),1,0)</f>
        <v>0</v>
      </c>
      <c r="N318" s="140">
        <f>IF(AND(G318=Summary!$F$32,I318&lt;=$C$18,OR(I319&gt;=$C$18,I319=0),SUM($N$20:N317)&lt;1,Summary!$F$33&lt;&gt;"Single"),1,0)</f>
        <v>0</v>
      </c>
      <c r="O318" s="503">
        <f>IF(M318=1,(($C$18-I318)*H318)+SUMIFS($J$20:J318,$G$20:G318,Summary!$F$32),IF(N318=1,(($C$18-K318)*H318)+SUMIFS($L$20:L318,$G$20:G318,Summary!$F$32),0))</f>
        <v>0</v>
      </c>
    </row>
    <row r="319" spans="7:15" x14ac:dyDescent="0.3">
      <c r="G319" s="500" t="s">
        <v>571</v>
      </c>
      <c r="H319" s="495"/>
      <c r="I319" s="484"/>
      <c r="J319" s="476">
        <f t="shared" si="18"/>
        <v>0</v>
      </c>
      <c r="K319" s="475"/>
      <c r="L319" s="476">
        <f t="shared" si="18"/>
        <v>0</v>
      </c>
      <c r="M319" s="140">
        <f>IF(AND(G319=Summary!$F$32,I319&lt;=$C$18,OR(I320&gt;=$C$18,I320=0),SUM($M$20:M318)&lt;1,Summary!$F$33="Single"),1,0)</f>
        <v>0</v>
      </c>
      <c r="N319" s="140">
        <f>IF(AND(G319=Summary!$F$32,I319&lt;=$C$18,OR(I320&gt;=$C$18,I320=0),SUM($N$20:N318)&lt;1,Summary!$F$33&lt;&gt;"Single"),1,0)</f>
        <v>0</v>
      </c>
      <c r="O319" s="503">
        <f>IF(M319=1,(($C$18-I319)*H319)+SUMIFS($J$20:J319,$G$20:G319,Summary!$F$32),IF(N319=1,(($C$18-K319)*H319)+SUMIFS($L$20:L319,$G$20:G319,Summary!$F$32),0))</f>
        <v>0</v>
      </c>
    </row>
    <row r="320" spans="7:15" x14ac:dyDescent="0.3">
      <c r="G320" s="500" t="s">
        <v>572</v>
      </c>
      <c r="H320" s="495">
        <v>0.05</v>
      </c>
      <c r="I320" s="484">
        <v>0</v>
      </c>
      <c r="J320" s="485">
        <v>0</v>
      </c>
      <c r="K320" s="475">
        <v>0</v>
      </c>
      <c r="L320" s="485">
        <v>0</v>
      </c>
      <c r="M320" s="140">
        <f>IF(AND(G320=Summary!$F$32,I320&lt;=$C$18,OR(I321&gt;=$C$18,I321=0),SUM($M$20:M319)&lt;1,Summary!$F$33="Single"),1,0)</f>
        <v>0</v>
      </c>
      <c r="N320" s="140">
        <f>IF(AND(G320=Summary!$F$32,I320&lt;=$C$18,OR(I321&gt;=$C$18,I321=0),SUM($N$20:N319)&lt;1,Summary!$F$33&lt;&gt;"Single"),1,0)</f>
        <v>0</v>
      </c>
      <c r="O320" s="503">
        <f>IF(M320=1,(($C$18-I320)*H320)+SUMIFS($J$20:J320,$G$20:G320,Summary!$F$32),IF(N320=1,(($C$18-K320)*H320)+SUMIFS($L$20:L320,$G$20:G320,Summary!$F$32),0))</f>
        <v>0</v>
      </c>
    </row>
    <row r="321" spans="7:15" x14ac:dyDescent="0.3">
      <c r="G321" s="500" t="s">
        <v>572</v>
      </c>
      <c r="H321" s="495">
        <v>0.09</v>
      </c>
      <c r="I321" s="484">
        <v>1000000</v>
      </c>
      <c r="J321" s="476">
        <f>IF(H321&lt;&gt;0,(I321-I320)*$H320+SUM(J320:J320),0)</f>
        <v>50000</v>
      </c>
      <c r="K321" s="475">
        <v>1000000</v>
      </c>
      <c r="L321" s="476">
        <f>IF(J321&lt;&gt;0,(K321-K320)*$H320+SUM(L320:L320),0)</f>
        <v>50000</v>
      </c>
      <c r="M321" s="140">
        <f>IF(AND(G321=Summary!$F$32,I321&lt;=$C$18,OR(I322&gt;=$C$18,I322=0),SUM($M$20:M320)&lt;1,Summary!$F$33="Single"),1,0)</f>
        <v>0</v>
      </c>
      <c r="N321" s="140">
        <f>IF(AND(G321=Summary!$F$32,I321&lt;=$C$18,OR(I322&gt;=$C$18,I322=0),SUM($N$20:N320)&lt;1,Summary!$F$33&lt;&gt;"Single"),1,0)</f>
        <v>0</v>
      </c>
      <c r="O321" s="503">
        <f>IF(M321=1,(($C$18-I321)*H321)+SUMIFS($J$20:J321,$G$20:G321,Summary!$F$32),IF(N321=1,(($C$18-K321)*H321)+SUMIFS($L$20:L321,$G$20:G321,Summary!$F$32),0))</f>
        <v>0</v>
      </c>
    </row>
    <row r="322" spans="7:15" x14ac:dyDescent="0.3">
      <c r="G322" s="500" t="s">
        <v>572</v>
      </c>
      <c r="H322" s="495"/>
      <c r="I322" s="484"/>
      <c r="J322" s="476">
        <f t="shared" ref="J322:L334" si="19">IF(H322&lt;&gt;0,(I322-I321)*$H321+SUM(J321:J321),0)</f>
        <v>0</v>
      </c>
      <c r="K322" s="475"/>
      <c r="L322" s="476">
        <f t="shared" si="19"/>
        <v>0</v>
      </c>
      <c r="M322" s="140">
        <f>IF(AND(G322=Summary!$F$32,I322&lt;=$C$18,OR(I323&gt;=$C$18,I323=0),SUM($M$20:M321)&lt;1,Summary!$F$33="Single"),1,0)</f>
        <v>0</v>
      </c>
      <c r="N322" s="140">
        <f>IF(AND(G322=Summary!$F$32,I322&lt;=$C$18,OR(I323&gt;=$C$18,I323=0),SUM($N$20:N321)&lt;1,Summary!$F$33&lt;&gt;"Single"),1,0)</f>
        <v>0</v>
      </c>
      <c r="O322" s="503">
        <f>IF(M322=1,(($C$18-I322)*H322)+SUMIFS($J$20:J322,$G$20:G322,Summary!$F$32),IF(N322=1,(($C$18-K322)*H322)+SUMIFS($L$20:L322,$G$20:G322,Summary!$F$32),0))</f>
        <v>0</v>
      </c>
    </row>
    <row r="323" spans="7:15" x14ac:dyDescent="0.3">
      <c r="G323" s="500" t="s">
        <v>572</v>
      </c>
      <c r="H323" s="495"/>
      <c r="I323" s="484"/>
      <c r="J323" s="476">
        <f t="shared" si="19"/>
        <v>0</v>
      </c>
      <c r="K323" s="475"/>
      <c r="L323" s="476">
        <f t="shared" si="19"/>
        <v>0</v>
      </c>
      <c r="M323" s="140">
        <f>IF(AND(G323=Summary!$F$32,I323&lt;=$C$18,OR(I324&gt;=$C$18,I324=0),SUM($M$20:M322)&lt;1,Summary!$F$33="Single"),1,0)</f>
        <v>0</v>
      </c>
      <c r="N323" s="140">
        <f>IF(AND(G323=Summary!$F$32,I323&lt;=$C$18,OR(I324&gt;=$C$18,I324=0),SUM($N$20:N322)&lt;1,Summary!$F$33&lt;&gt;"Single"),1,0)</f>
        <v>0</v>
      </c>
      <c r="O323" s="503">
        <f>IF(M323=1,(($C$18-I323)*H323)+SUMIFS($J$20:J323,$G$20:G323,Summary!$F$32),IF(N323=1,(($C$18-K323)*H323)+SUMIFS($L$20:L323,$G$20:G323,Summary!$F$32),0))</f>
        <v>0</v>
      </c>
    </row>
    <row r="324" spans="7:15" x14ac:dyDescent="0.3">
      <c r="G324" s="500" t="s">
        <v>572</v>
      </c>
      <c r="H324" s="495"/>
      <c r="I324" s="484"/>
      <c r="J324" s="476">
        <f t="shared" si="19"/>
        <v>0</v>
      </c>
      <c r="K324" s="475"/>
      <c r="L324" s="476">
        <f t="shared" si="19"/>
        <v>0</v>
      </c>
      <c r="M324" s="140">
        <f>IF(AND(G324=Summary!$F$32,I324&lt;=$C$18,OR(I325&gt;=$C$18,I325=0),SUM($M$20:M323)&lt;1,Summary!$F$33="Single"),1,0)</f>
        <v>0</v>
      </c>
      <c r="N324" s="140">
        <f>IF(AND(G324=Summary!$F$32,I324&lt;=$C$18,OR(I325&gt;=$C$18,I325=0),SUM($N$20:N323)&lt;1,Summary!$F$33&lt;&gt;"Single"),1,0)</f>
        <v>0</v>
      </c>
      <c r="O324" s="503">
        <f>IF(M324=1,(($C$18-I324)*H324)+SUMIFS($J$20:J324,$G$20:G324,Summary!$F$32),IF(N324=1,(($C$18-K324)*H324)+SUMIFS($L$20:L324,$G$20:G324,Summary!$F$32),0))</f>
        <v>0</v>
      </c>
    </row>
    <row r="325" spans="7:15" x14ac:dyDescent="0.3">
      <c r="G325" s="500" t="s">
        <v>572</v>
      </c>
      <c r="H325" s="495"/>
      <c r="I325" s="484"/>
      <c r="J325" s="476">
        <f t="shared" si="19"/>
        <v>0</v>
      </c>
      <c r="K325" s="475"/>
      <c r="L325" s="476">
        <f t="shared" si="19"/>
        <v>0</v>
      </c>
      <c r="M325" s="140">
        <f>IF(AND(G325=Summary!$F$32,I325&lt;=$C$18,OR(I326&gt;=$C$18,I326=0),SUM($M$20:M324)&lt;1,Summary!$F$33="Single"),1,0)</f>
        <v>0</v>
      </c>
      <c r="N325" s="140">
        <f>IF(AND(G325=Summary!$F$32,I325&lt;=$C$18,OR(I326&gt;=$C$18,I326=0),SUM($N$20:N324)&lt;1,Summary!$F$33&lt;&gt;"Single"),1,0)</f>
        <v>0</v>
      </c>
      <c r="O325" s="503">
        <f>IF(M325=1,(($C$18-I325)*H325)+SUMIFS($J$20:J325,$G$20:G325,Summary!$F$32),IF(N325=1,(($C$18-K325)*H325)+SUMIFS($L$20:L325,$G$20:G325,Summary!$F$32),0))</f>
        <v>0</v>
      </c>
    </row>
    <row r="326" spans="7:15" x14ac:dyDescent="0.3">
      <c r="G326" s="500" t="s">
        <v>572</v>
      </c>
      <c r="H326" s="495"/>
      <c r="I326" s="484"/>
      <c r="J326" s="476">
        <f t="shared" si="19"/>
        <v>0</v>
      </c>
      <c r="K326" s="475"/>
      <c r="L326" s="476">
        <f t="shared" si="19"/>
        <v>0</v>
      </c>
      <c r="M326" s="140">
        <f>IF(AND(G326=Summary!$F$32,I326&lt;=$C$18,OR(I327&gt;=$C$18,I327=0),SUM($M$20:M325)&lt;1,Summary!$F$33="Single"),1,0)</f>
        <v>0</v>
      </c>
      <c r="N326" s="140">
        <f>IF(AND(G326=Summary!$F$32,I326&lt;=$C$18,OR(I327&gt;=$C$18,I327=0),SUM($N$20:N325)&lt;1,Summary!$F$33&lt;&gt;"Single"),1,0)</f>
        <v>0</v>
      </c>
      <c r="O326" s="503">
        <f>IF(M326=1,(($C$18-I326)*H326)+SUMIFS($J$20:J326,$G$20:G326,Summary!$F$32),IF(N326=1,(($C$18-K326)*H326)+SUMIFS($L$20:L326,$G$20:G326,Summary!$F$32),0))</f>
        <v>0</v>
      </c>
    </row>
    <row r="327" spans="7:15" x14ac:dyDescent="0.3">
      <c r="G327" s="500" t="s">
        <v>572</v>
      </c>
      <c r="H327" s="495"/>
      <c r="I327" s="484"/>
      <c r="J327" s="476">
        <f t="shared" si="19"/>
        <v>0</v>
      </c>
      <c r="K327" s="475"/>
      <c r="L327" s="476">
        <f t="shared" si="19"/>
        <v>0</v>
      </c>
      <c r="M327" s="140">
        <f>IF(AND(G327=Summary!$F$32,I327&lt;=$C$18,OR(I328&gt;=$C$18,I328=0),SUM($M$20:M326)&lt;1,Summary!$F$33="Single"),1,0)</f>
        <v>0</v>
      </c>
      <c r="N327" s="140">
        <f>IF(AND(G327=Summary!$F$32,I327&lt;=$C$18,OR(I328&gt;=$C$18,I328=0),SUM($N$20:N326)&lt;1,Summary!$F$33&lt;&gt;"Single"),1,0)</f>
        <v>0</v>
      </c>
      <c r="O327" s="503">
        <f>IF(M327=1,(($C$18-I327)*H327)+SUMIFS($J$20:J327,$G$20:G327,Summary!$F$32),IF(N327=1,(($C$18-K327)*H327)+SUMIFS($L$20:L327,$G$20:G327,Summary!$F$32),0))</f>
        <v>0</v>
      </c>
    </row>
    <row r="328" spans="7:15" x14ac:dyDescent="0.3">
      <c r="G328" s="500" t="s">
        <v>572</v>
      </c>
      <c r="H328" s="495"/>
      <c r="I328" s="484"/>
      <c r="J328" s="476">
        <f t="shared" si="19"/>
        <v>0</v>
      </c>
      <c r="K328" s="475"/>
      <c r="L328" s="476">
        <f t="shared" si="19"/>
        <v>0</v>
      </c>
      <c r="M328" s="140">
        <f>IF(AND(G328=Summary!$F$32,I328&lt;=$C$18,OR(I329&gt;=$C$18,I329=0),SUM($M$20:M327)&lt;1,Summary!$F$33="Single"),1,0)</f>
        <v>0</v>
      </c>
      <c r="N328" s="140">
        <f>IF(AND(G328=Summary!$F$32,I328&lt;=$C$18,OR(I329&gt;=$C$18,I329=0),SUM($N$20:N327)&lt;1,Summary!$F$33&lt;&gt;"Single"),1,0)</f>
        <v>0</v>
      </c>
      <c r="O328" s="503">
        <f>IF(M328=1,(($C$18-I328)*H328)+SUMIFS($J$20:J328,$G$20:G328,Summary!$F$32),IF(N328=1,(($C$18-K328)*H328)+SUMIFS($L$20:L328,$G$20:G328,Summary!$F$32),0))</f>
        <v>0</v>
      </c>
    </row>
    <row r="329" spans="7:15" x14ac:dyDescent="0.3">
      <c r="G329" s="500" t="s">
        <v>572</v>
      </c>
      <c r="H329" s="495"/>
      <c r="I329" s="484"/>
      <c r="J329" s="476">
        <f t="shared" si="19"/>
        <v>0</v>
      </c>
      <c r="K329" s="475"/>
      <c r="L329" s="476">
        <f t="shared" si="19"/>
        <v>0</v>
      </c>
      <c r="M329" s="140">
        <f>IF(AND(G329=Summary!$F$32,I329&lt;=$C$18,OR(I330&gt;=$C$18,I330=0),SUM($M$20:M328)&lt;1,Summary!$F$33="Single"),1,0)</f>
        <v>0</v>
      </c>
      <c r="N329" s="140">
        <f>IF(AND(G329=Summary!$F$32,I329&lt;=$C$18,OR(I330&gt;=$C$18,I330=0),SUM($N$20:N328)&lt;1,Summary!$F$33&lt;&gt;"Single"),1,0)</f>
        <v>0</v>
      </c>
      <c r="O329" s="503">
        <f>IF(M329=1,(($C$18-I329)*H329)+SUMIFS($J$20:J329,$G$20:G329,Summary!$F$32),IF(N329=1,(($C$18-K329)*H329)+SUMIFS($L$20:L329,$G$20:G329,Summary!$F$32),0))</f>
        <v>0</v>
      </c>
    </row>
    <row r="330" spans="7:15" x14ac:dyDescent="0.3">
      <c r="G330" s="500" t="s">
        <v>572</v>
      </c>
      <c r="H330" s="495"/>
      <c r="I330" s="484"/>
      <c r="J330" s="476">
        <f t="shared" si="19"/>
        <v>0</v>
      </c>
      <c r="K330" s="475"/>
      <c r="L330" s="476">
        <f t="shared" si="19"/>
        <v>0</v>
      </c>
      <c r="M330" s="140">
        <f>IF(AND(G330=Summary!$F$32,I330&lt;=$C$18,OR(I331&gt;=$C$18,I331=0),SUM($M$20:M329)&lt;1,Summary!$F$33="Single"),1,0)</f>
        <v>0</v>
      </c>
      <c r="N330" s="140">
        <f>IF(AND(G330=Summary!$F$32,I330&lt;=$C$18,OR(I331&gt;=$C$18,I331=0),SUM($N$20:N329)&lt;1,Summary!$F$33&lt;&gt;"Single"),1,0)</f>
        <v>0</v>
      </c>
      <c r="O330" s="503">
        <f>IF(M330=1,(($C$18-I330)*H330)+SUMIFS($J$20:J330,$G$20:G330,Summary!$F$32),IF(N330=1,(($C$18-K330)*H330)+SUMIFS($L$20:L330,$G$20:G330,Summary!$F$32),0))</f>
        <v>0</v>
      </c>
    </row>
    <row r="331" spans="7:15" x14ac:dyDescent="0.3">
      <c r="G331" s="500" t="s">
        <v>572</v>
      </c>
      <c r="H331" s="495"/>
      <c r="I331" s="484"/>
      <c r="J331" s="476">
        <f t="shared" si="19"/>
        <v>0</v>
      </c>
      <c r="K331" s="475"/>
      <c r="L331" s="476">
        <f t="shared" si="19"/>
        <v>0</v>
      </c>
      <c r="M331" s="140">
        <f>IF(AND(G331=Summary!$F$32,I331&lt;=$C$18,OR(I332&gt;=$C$18,I332=0),SUM($M$20:M330)&lt;1,Summary!$F$33="Single"),1,0)</f>
        <v>0</v>
      </c>
      <c r="N331" s="140">
        <f>IF(AND(G331=Summary!$F$32,I331&lt;=$C$18,OR(I332&gt;=$C$18,I332=0),SUM($N$20:N330)&lt;1,Summary!$F$33&lt;&gt;"Single"),1,0)</f>
        <v>0</v>
      </c>
      <c r="O331" s="503">
        <f>IF(M331=1,(($C$18-I331)*H331)+SUMIFS($J$20:J331,$G$20:G331,Summary!$F$32),IF(N331=1,(($C$18-K331)*H331)+SUMIFS($L$20:L331,$G$20:G331,Summary!$F$32),0))</f>
        <v>0</v>
      </c>
    </row>
    <row r="332" spans="7:15" x14ac:dyDescent="0.3">
      <c r="G332" s="500" t="s">
        <v>572</v>
      </c>
      <c r="H332" s="495"/>
      <c r="I332" s="484"/>
      <c r="J332" s="476">
        <f t="shared" si="19"/>
        <v>0</v>
      </c>
      <c r="K332" s="475"/>
      <c r="L332" s="476">
        <f t="shared" si="19"/>
        <v>0</v>
      </c>
      <c r="M332" s="140">
        <f>IF(AND(G332=Summary!$F$32,I332&lt;=$C$18,OR(I333&gt;=$C$18,I333=0),SUM($M$20:M331)&lt;1,Summary!$F$33="Single"),1,0)</f>
        <v>0</v>
      </c>
      <c r="N332" s="140">
        <f>IF(AND(G332=Summary!$F$32,I332&lt;=$C$18,OR(I333&gt;=$C$18,I333=0),SUM($N$20:N331)&lt;1,Summary!$F$33&lt;&gt;"Single"),1,0)</f>
        <v>0</v>
      </c>
      <c r="O332" s="503">
        <f>IF(M332=1,(($C$18-I332)*H332)+SUMIFS($J$20:J332,$G$20:G332,Summary!$F$32),IF(N332=1,(($C$18-K332)*H332)+SUMIFS($L$20:L332,$G$20:G332,Summary!$F$32),0))</f>
        <v>0</v>
      </c>
    </row>
    <row r="333" spans="7:15" x14ac:dyDescent="0.3">
      <c r="G333" s="500" t="s">
        <v>572</v>
      </c>
      <c r="H333" s="495"/>
      <c r="I333" s="484"/>
      <c r="J333" s="476">
        <f t="shared" si="19"/>
        <v>0</v>
      </c>
      <c r="K333" s="475"/>
      <c r="L333" s="476">
        <f t="shared" si="19"/>
        <v>0</v>
      </c>
      <c r="M333" s="140">
        <f>IF(AND(G333=Summary!$F$32,I333&lt;=$C$18,OR(I334&gt;=$C$18,I334=0),SUM($M$20:M332)&lt;1,Summary!$F$33="Single"),1,0)</f>
        <v>0</v>
      </c>
      <c r="N333" s="140">
        <f>IF(AND(G333=Summary!$F$32,I333&lt;=$C$18,OR(I334&gt;=$C$18,I334=0),SUM($N$20:N332)&lt;1,Summary!$F$33&lt;&gt;"Single"),1,0)</f>
        <v>0</v>
      </c>
      <c r="O333" s="503">
        <f>IF(M333=1,(($C$18-I333)*H333)+SUMIFS($J$20:J333,$G$20:G333,Summary!$F$32),IF(N333=1,(($C$18-K333)*H333)+SUMIFS($L$20:L333,$G$20:G333,Summary!$F$32),0))</f>
        <v>0</v>
      </c>
    </row>
    <row r="334" spans="7:15" x14ac:dyDescent="0.3">
      <c r="G334" s="500" t="s">
        <v>572</v>
      </c>
      <c r="H334" s="495"/>
      <c r="I334" s="484"/>
      <c r="J334" s="476">
        <f t="shared" si="19"/>
        <v>0</v>
      </c>
      <c r="K334" s="475"/>
      <c r="L334" s="476">
        <f t="shared" si="19"/>
        <v>0</v>
      </c>
      <c r="M334" s="140">
        <f>IF(AND(G334=Summary!$F$32,I334&lt;=$C$18,OR(I335&gt;=$C$18,I335=0),SUM($M$20:M333)&lt;1,Summary!$F$33="Single"),1,0)</f>
        <v>0</v>
      </c>
      <c r="N334" s="140">
        <f>IF(AND(G334=Summary!$F$32,I334&lt;=$C$18,OR(I335&gt;=$C$18,I335=0),SUM($N$20:N333)&lt;1,Summary!$F$33&lt;&gt;"Single"),1,0)</f>
        <v>0</v>
      </c>
      <c r="O334" s="503">
        <f>IF(M334=1,(($C$18-I334)*H334)+SUMIFS($J$20:J334,$G$20:G334,Summary!$F$32),IF(N334=1,(($C$18-K334)*H334)+SUMIFS($L$20:L334,$G$20:G334,Summary!$F$32),0))</f>
        <v>0</v>
      </c>
    </row>
    <row r="335" spans="7:15" x14ac:dyDescent="0.3">
      <c r="G335" s="500" t="s">
        <v>573</v>
      </c>
      <c r="H335" s="495">
        <v>4.2500000000000003E-2</v>
      </c>
      <c r="I335" s="484">
        <v>0</v>
      </c>
      <c r="J335" s="485">
        <v>0</v>
      </c>
      <c r="K335" s="475"/>
      <c r="L335" s="485">
        <v>0</v>
      </c>
      <c r="M335" s="140">
        <f>IF(AND(G335=Summary!$F$32,I335&lt;=$C$18,OR(I336&gt;=$C$18,I336=0),SUM($M$20:M334)&lt;1,Summary!$F$33="Single"),1,0)</f>
        <v>0</v>
      </c>
      <c r="N335" s="140">
        <f>IF(AND(G335=Summary!$F$32,I335&lt;=$C$18,OR(I336&gt;=$C$18,I336=0),SUM($N$20:N334)&lt;1,Summary!$F$33&lt;&gt;"Single"),1,0)</f>
        <v>0</v>
      </c>
      <c r="O335" s="503">
        <f>IF(M335=1,(($C$18-I335)*H335)+SUMIFS($J$20:J335,$G$20:G335,Summary!$F$32),IF(N335=1,(($C$18-K335)*H335)+SUMIFS($L$20:L335,$G$20:G335,Summary!$F$32),0))</f>
        <v>0</v>
      </c>
    </row>
    <row r="336" spans="7:15" x14ac:dyDescent="0.3">
      <c r="G336" s="500" t="s">
        <v>573</v>
      </c>
      <c r="H336" s="495"/>
      <c r="I336" s="484"/>
      <c r="J336" s="476">
        <f>IF(H336&lt;&gt;0,(I336-I335)*$H335+SUM(J335:J335),0)</f>
        <v>0</v>
      </c>
      <c r="K336" s="475"/>
      <c r="L336" s="476">
        <f>IF(J336&lt;&gt;0,(K336-K335)*$H335+SUM(L335:L335),0)</f>
        <v>0</v>
      </c>
      <c r="M336" s="140">
        <f>IF(AND(G336=Summary!$F$32,I336&lt;=$C$18,OR(I337&gt;=$C$18,I337=0),SUM($M$20:M335)&lt;1,Summary!$F$33="Single"),1,0)</f>
        <v>0</v>
      </c>
      <c r="N336" s="140">
        <f>IF(AND(G336=Summary!$F$32,I336&lt;=$C$18,OR(I337&gt;=$C$18,I337=0),SUM($N$20:N335)&lt;1,Summary!$F$33&lt;&gt;"Single"),1,0)</f>
        <v>0</v>
      </c>
      <c r="O336" s="503">
        <f>IF(M336=1,(($C$18-I336)*H336)+SUMIFS($J$20:J336,$G$20:G336,Summary!$F$32),IF(N336=1,(($C$18-K336)*H336)+SUMIFS($L$20:L336,$G$20:G336,Summary!$F$32),0))</f>
        <v>0</v>
      </c>
    </row>
    <row r="337" spans="7:15" x14ac:dyDescent="0.3">
      <c r="G337" s="500" t="s">
        <v>573</v>
      </c>
      <c r="H337" s="495"/>
      <c r="I337" s="484"/>
      <c r="J337" s="476">
        <f t="shared" ref="J337:L349" si="20">IF(H337&lt;&gt;0,(I337-I336)*$H336+SUM(J336:J336),0)</f>
        <v>0</v>
      </c>
      <c r="K337" s="475"/>
      <c r="L337" s="476">
        <f t="shared" si="20"/>
        <v>0</v>
      </c>
      <c r="M337" s="140">
        <f>IF(AND(G337=Summary!$F$32,I337&lt;=$C$18,OR(I338&gt;=$C$18,I338=0),SUM($M$20:M336)&lt;1,Summary!$F$33="Single"),1,0)</f>
        <v>0</v>
      </c>
      <c r="N337" s="140">
        <f>IF(AND(G337=Summary!$F$32,I337&lt;=$C$18,OR(I338&gt;=$C$18,I338=0),SUM($N$20:N336)&lt;1,Summary!$F$33&lt;&gt;"Single"),1,0)</f>
        <v>0</v>
      </c>
      <c r="O337" s="503">
        <f>IF(M337=1,(($C$18-I337)*H337)+SUMIFS($J$20:J337,$G$20:G337,Summary!$F$32),IF(N337=1,(($C$18-K337)*H337)+SUMIFS($L$20:L337,$G$20:G337,Summary!$F$32),0))</f>
        <v>0</v>
      </c>
    </row>
    <row r="338" spans="7:15" x14ac:dyDescent="0.3">
      <c r="G338" s="500" t="s">
        <v>573</v>
      </c>
      <c r="H338" s="495"/>
      <c r="I338" s="484"/>
      <c r="J338" s="476">
        <f t="shared" si="20"/>
        <v>0</v>
      </c>
      <c r="K338" s="475"/>
      <c r="L338" s="476">
        <f t="shared" si="20"/>
        <v>0</v>
      </c>
      <c r="M338" s="140">
        <f>IF(AND(G338=Summary!$F$32,I338&lt;=$C$18,OR(I339&gt;=$C$18,I339=0),SUM($M$20:M337)&lt;1,Summary!$F$33="Single"),1,0)</f>
        <v>0</v>
      </c>
      <c r="N338" s="140">
        <f>IF(AND(G338=Summary!$F$32,I338&lt;=$C$18,OR(I339&gt;=$C$18,I339=0),SUM($N$20:N337)&lt;1,Summary!$F$33&lt;&gt;"Single"),1,0)</f>
        <v>0</v>
      </c>
      <c r="O338" s="503">
        <f>IF(M338=1,(($C$18-I338)*H338)+SUMIFS($J$20:J338,$G$20:G338,Summary!$F$32),IF(N338=1,(($C$18-K338)*H338)+SUMIFS($L$20:L338,$G$20:G338,Summary!$F$32),0))</f>
        <v>0</v>
      </c>
    </row>
    <row r="339" spans="7:15" x14ac:dyDescent="0.3">
      <c r="G339" s="500" t="s">
        <v>573</v>
      </c>
      <c r="H339" s="495"/>
      <c r="I339" s="484"/>
      <c r="J339" s="476">
        <f t="shared" si="20"/>
        <v>0</v>
      </c>
      <c r="K339" s="475"/>
      <c r="L339" s="476">
        <f t="shared" si="20"/>
        <v>0</v>
      </c>
      <c r="M339" s="140">
        <f>IF(AND(G339=Summary!$F$32,I339&lt;=$C$18,OR(I340&gt;=$C$18,I340=0),SUM($M$20:M338)&lt;1,Summary!$F$33="Single"),1,0)</f>
        <v>0</v>
      </c>
      <c r="N339" s="140">
        <f>IF(AND(G339=Summary!$F$32,I339&lt;=$C$18,OR(I340&gt;=$C$18,I340=0),SUM($N$20:N338)&lt;1,Summary!$F$33&lt;&gt;"Single"),1,0)</f>
        <v>0</v>
      </c>
      <c r="O339" s="503">
        <f>IF(M339=1,(($C$18-I339)*H339)+SUMIFS($J$20:J339,$G$20:G339,Summary!$F$32),IF(N339=1,(($C$18-K339)*H339)+SUMIFS($L$20:L339,$G$20:G339,Summary!$F$32),0))</f>
        <v>0</v>
      </c>
    </row>
    <row r="340" spans="7:15" x14ac:dyDescent="0.3">
      <c r="G340" s="500" t="s">
        <v>573</v>
      </c>
      <c r="H340" s="495"/>
      <c r="I340" s="484"/>
      <c r="J340" s="476">
        <f t="shared" si="20"/>
        <v>0</v>
      </c>
      <c r="K340" s="475"/>
      <c r="L340" s="476">
        <f t="shared" si="20"/>
        <v>0</v>
      </c>
      <c r="M340" s="140">
        <f>IF(AND(G340=Summary!$F$32,I340&lt;=$C$18,OR(I341&gt;=$C$18,I341=0),SUM($M$20:M339)&lt;1,Summary!$F$33="Single"),1,0)</f>
        <v>0</v>
      </c>
      <c r="N340" s="140">
        <f>IF(AND(G340=Summary!$F$32,I340&lt;=$C$18,OR(I341&gt;=$C$18,I341=0),SUM($N$20:N339)&lt;1,Summary!$F$33&lt;&gt;"Single"),1,0)</f>
        <v>0</v>
      </c>
      <c r="O340" s="503">
        <f>IF(M340=1,(($C$18-I340)*H340)+SUMIFS($J$20:J340,$G$20:G340,Summary!$F$32),IF(N340=1,(($C$18-K340)*H340)+SUMIFS($L$20:L340,$G$20:G340,Summary!$F$32),0))</f>
        <v>0</v>
      </c>
    </row>
    <row r="341" spans="7:15" x14ac:dyDescent="0.3">
      <c r="G341" s="500" t="s">
        <v>573</v>
      </c>
      <c r="H341" s="495"/>
      <c r="I341" s="484"/>
      <c r="J341" s="476">
        <f t="shared" si="20"/>
        <v>0</v>
      </c>
      <c r="K341" s="475"/>
      <c r="L341" s="476">
        <f t="shared" si="20"/>
        <v>0</v>
      </c>
      <c r="M341" s="140">
        <f>IF(AND(G341=Summary!$F$32,I341&lt;=$C$18,OR(I342&gt;=$C$18,I342=0),SUM($M$20:M340)&lt;1,Summary!$F$33="Single"),1,0)</f>
        <v>0</v>
      </c>
      <c r="N341" s="140">
        <f>IF(AND(G341=Summary!$F$32,I341&lt;=$C$18,OR(I342&gt;=$C$18,I342=0),SUM($N$20:N340)&lt;1,Summary!$F$33&lt;&gt;"Single"),1,0)</f>
        <v>0</v>
      </c>
      <c r="O341" s="503">
        <f>IF(M341=1,(($C$18-I341)*H341)+SUMIFS($J$20:J341,$G$20:G341,Summary!$F$32),IF(N341=1,(($C$18-K341)*H341)+SUMIFS($L$20:L341,$G$20:G341,Summary!$F$32),0))</f>
        <v>0</v>
      </c>
    </row>
    <row r="342" spans="7:15" x14ac:dyDescent="0.3">
      <c r="G342" s="500" t="s">
        <v>573</v>
      </c>
      <c r="H342" s="495"/>
      <c r="I342" s="484"/>
      <c r="J342" s="476">
        <f t="shared" si="20"/>
        <v>0</v>
      </c>
      <c r="K342" s="475"/>
      <c r="L342" s="476">
        <f t="shared" si="20"/>
        <v>0</v>
      </c>
      <c r="M342" s="140">
        <f>IF(AND(G342=Summary!$F$32,I342&lt;=$C$18,OR(I343&gt;=$C$18,I343=0),SUM($M$20:M341)&lt;1,Summary!$F$33="Single"),1,0)</f>
        <v>0</v>
      </c>
      <c r="N342" s="140">
        <f>IF(AND(G342=Summary!$F$32,I342&lt;=$C$18,OR(I343&gt;=$C$18,I343=0),SUM($N$20:N341)&lt;1,Summary!$F$33&lt;&gt;"Single"),1,0)</f>
        <v>0</v>
      </c>
      <c r="O342" s="503">
        <f>IF(M342=1,(($C$18-I342)*H342)+SUMIFS($J$20:J342,$G$20:G342,Summary!$F$32),IF(N342=1,(($C$18-K342)*H342)+SUMIFS($L$20:L342,$G$20:G342,Summary!$F$32),0))</f>
        <v>0</v>
      </c>
    </row>
    <row r="343" spans="7:15" x14ac:dyDescent="0.3">
      <c r="G343" s="500" t="s">
        <v>573</v>
      </c>
      <c r="H343" s="495"/>
      <c r="I343" s="484"/>
      <c r="J343" s="476">
        <f t="shared" si="20"/>
        <v>0</v>
      </c>
      <c r="K343" s="475"/>
      <c r="L343" s="476">
        <f t="shared" si="20"/>
        <v>0</v>
      </c>
      <c r="M343" s="140">
        <f>IF(AND(G343=Summary!$F$32,I343&lt;=$C$18,OR(I344&gt;=$C$18,I344=0),SUM($M$20:M342)&lt;1,Summary!$F$33="Single"),1,0)</f>
        <v>0</v>
      </c>
      <c r="N343" s="140">
        <f>IF(AND(G343=Summary!$F$32,I343&lt;=$C$18,OR(I344&gt;=$C$18,I344=0),SUM($N$20:N342)&lt;1,Summary!$F$33&lt;&gt;"Single"),1,0)</f>
        <v>0</v>
      </c>
      <c r="O343" s="503">
        <f>IF(M343=1,(($C$18-I343)*H343)+SUMIFS($J$20:J343,$G$20:G343,Summary!$F$32),IF(N343=1,(($C$18-K343)*H343)+SUMIFS($L$20:L343,$G$20:G343,Summary!$F$32),0))</f>
        <v>0</v>
      </c>
    </row>
    <row r="344" spans="7:15" x14ac:dyDescent="0.3">
      <c r="G344" s="500" t="s">
        <v>573</v>
      </c>
      <c r="H344" s="495"/>
      <c r="I344" s="484"/>
      <c r="J344" s="476">
        <f t="shared" si="20"/>
        <v>0</v>
      </c>
      <c r="K344" s="475"/>
      <c r="L344" s="476">
        <f t="shared" si="20"/>
        <v>0</v>
      </c>
      <c r="M344" s="140">
        <f>IF(AND(G344=Summary!$F$32,I344&lt;=$C$18,OR(I345&gt;=$C$18,I345=0),SUM($M$20:M343)&lt;1,Summary!$F$33="Single"),1,0)</f>
        <v>0</v>
      </c>
      <c r="N344" s="140">
        <f>IF(AND(G344=Summary!$F$32,I344&lt;=$C$18,OR(I345&gt;=$C$18,I345=0),SUM($N$20:N343)&lt;1,Summary!$F$33&lt;&gt;"Single"),1,0)</f>
        <v>0</v>
      </c>
      <c r="O344" s="503">
        <f>IF(M344=1,(($C$18-I344)*H344)+SUMIFS($J$20:J344,$G$20:G344,Summary!$F$32),IF(N344=1,(($C$18-K344)*H344)+SUMIFS($L$20:L344,$G$20:G344,Summary!$F$32),0))</f>
        <v>0</v>
      </c>
    </row>
    <row r="345" spans="7:15" x14ac:dyDescent="0.3">
      <c r="G345" s="500" t="s">
        <v>573</v>
      </c>
      <c r="H345" s="495"/>
      <c r="I345" s="484"/>
      <c r="J345" s="476">
        <f t="shared" si="20"/>
        <v>0</v>
      </c>
      <c r="K345" s="475"/>
      <c r="L345" s="476">
        <f t="shared" si="20"/>
        <v>0</v>
      </c>
      <c r="M345" s="140">
        <f>IF(AND(G345=Summary!$F$32,I345&lt;=$C$18,OR(I346&gt;=$C$18,I346=0),SUM($M$20:M344)&lt;1,Summary!$F$33="Single"),1,0)</f>
        <v>0</v>
      </c>
      <c r="N345" s="140">
        <f>IF(AND(G345=Summary!$F$32,I345&lt;=$C$18,OR(I346&gt;=$C$18,I346=0),SUM($N$20:N344)&lt;1,Summary!$F$33&lt;&gt;"Single"),1,0)</f>
        <v>0</v>
      </c>
      <c r="O345" s="503">
        <f>IF(M345=1,(($C$18-I345)*H345)+SUMIFS($J$20:J345,$G$20:G345,Summary!$F$32),IF(N345=1,(($C$18-K345)*H345)+SUMIFS($L$20:L345,$G$20:G345,Summary!$F$32),0))</f>
        <v>0</v>
      </c>
    </row>
    <row r="346" spans="7:15" x14ac:dyDescent="0.3">
      <c r="G346" s="500" t="s">
        <v>573</v>
      </c>
      <c r="H346" s="495"/>
      <c r="I346" s="484"/>
      <c r="J346" s="476">
        <f t="shared" si="20"/>
        <v>0</v>
      </c>
      <c r="K346" s="475"/>
      <c r="L346" s="476">
        <f t="shared" si="20"/>
        <v>0</v>
      </c>
      <c r="M346" s="140">
        <f>IF(AND(G346=Summary!$F$32,I346&lt;=$C$18,OR(I347&gt;=$C$18,I347=0),SUM($M$20:M345)&lt;1,Summary!$F$33="Single"),1,0)</f>
        <v>0</v>
      </c>
      <c r="N346" s="140">
        <f>IF(AND(G346=Summary!$F$32,I346&lt;=$C$18,OR(I347&gt;=$C$18,I347=0),SUM($N$20:N345)&lt;1,Summary!$F$33&lt;&gt;"Single"),1,0)</f>
        <v>0</v>
      </c>
      <c r="O346" s="503">
        <f>IF(M346=1,(($C$18-I346)*H346)+SUMIFS($J$20:J346,$G$20:G346,Summary!$F$32),IF(N346=1,(($C$18-K346)*H346)+SUMIFS($L$20:L346,$G$20:G346,Summary!$F$32),0))</f>
        <v>0</v>
      </c>
    </row>
    <row r="347" spans="7:15" x14ac:dyDescent="0.3">
      <c r="G347" s="500" t="s">
        <v>573</v>
      </c>
      <c r="H347" s="495"/>
      <c r="I347" s="484"/>
      <c r="J347" s="476">
        <f t="shared" si="20"/>
        <v>0</v>
      </c>
      <c r="K347" s="475"/>
      <c r="L347" s="476">
        <f t="shared" si="20"/>
        <v>0</v>
      </c>
      <c r="M347" s="140">
        <f>IF(AND(G347=Summary!$F$32,I347&lt;=$C$18,OR(I348&gt;=$C$18,I348=0),SUM($M$20:M346)&lt;1,Summary!$F$33="Single"),1,0)</f>
        <v>0</v>
      </c>
      <c r="N347" s="140">
        <f>IF(AND(G347=Summary!$F$32,I347&lt;=$C$18,OR(I348&gt;=$C$18,I348=0),SUM($N$20:N346)&lt;1,Summary!$F$33&lt;&gt;"Single"),1,0)</f>
        <v>0</v>
      </c>
      <c r="O347" s="503">
        <f>IF(M347=1,(($C$18-I347)*H347)+SUMIFS($J$20:J347,$G$20:G347,Summary!$F$32),IF(N347=1,(($C$18-K347)*H347)+SUMIFS($L$20:L347,$G$20:G347,Summary!$F$32),0))</f>
        <v>0</v>
      </c>
    </row>
    <row r="348" spans="7:15" x14ac:dyDescent="0.3">
      <c r="G348" s="500" t="s">
        <v>573</v>
      </c>
      <c r="H348" s="495"/>
      <c r="I348" s="484"/>
      <c r="J348" s="476">
        <f t="shared" si="20"/>
        <v>0</v>
      </c>
      <c r="K348" s="475"/>
      <c r="L348" s="476">
        <f t="shared" si="20"/>
        <v>0</v>
      </c>
      <c r="M348" s="140">
        <f>IF(AND(G348=Summary!$F$32,I348&lt;=$C$18,OR(I349&gt;=$C$18,I349=0),SUM($M$20:M347)&lt;1,Summary!$F$33="Single"),1,0)</f>
        <v>0</v>
      </c>
      <c r="N348" s="140">
        <f>IF(AND(G348=Summary!$F$32,I348&lt;=$C$18,OR(I349&gt;=$C$18,I349=0),SUM($N$20:N347)&lt;1,Summary!$F$33&lt;&gt;"Single"),1,0)</f>
        <v>0</v>
      </c>
      <c r="O348" s="503">
        <f>IF(M348=1,(($C$18-I348)*H348)+SUMIFS($J$20:J348,$G$20:G348,Summary!$F$32),IF(N348=1,(($C$18-K348)*H348)+SUMIFS($L$20:L348,$G$20:G348,Summary!$F$32),0))</f>
        <v>0</v>
      </c>
    </row>
    <row r="349" spans="7:15" x14ac:dyDescent="0.3">
      <c r="G349" s="500" t="s">
        <v>573</v>
      </c>
      <c r="H349" s="495"/>
      <c r="I349" s="484"/>
      <c r="J349" s="476">
        <f t="shared" si="20"/>
        <v>0</v>
      </c>
      <c r="K349" s="475"/>
      <c r="L349" s="476">
        <f t="shared" si="20"/>
        <v>0</v>
      </c>
      <c r="M349" s="140">
        <f>IF(AND(G349=Summary!$F$32,I349&lt;=$C$18,OR(I350&gt;=$C$18,I350=0),SUM($M$20:M348)&lt;1,Summary!$F$33="Single"),1,0)</f>
        <v>0</v>
      </c>
      <c r="N349" s="140">
        <f>IF(AND(G349=Summary!$F$32,I349&lt;=$C$18,OR(I350&gt;=$C$18,I350=0),SUM($N$20:N348)&lt;1,Summary!$F$33&lt;&gt;"Single"),1,0)</f>
        <v>0</v>
      </c>
      <c r="O349" s="503">
        <f>IF(M349=1,(($C$18-I349)*H349)+SUMIFS($J$20:J349,$G$20:G349,Summary!$F$32),IF(N349=1,(($C$18-K349)*H349)+SUMIFS($L$20:L349,$G$20:G349,Summary!$F$32),0))</f>
        <v>0</v>
      </c>
    </row>
    <row r="350" spans="7:15" x14ac:dyDescent="0.3">
      <c r="G350" s="500" t="s">
        <v>574</v>
      </c>
      <c r="H350" s="495">
        <v>5.3499999999999999E-2</v>
      </c>
      <c r="I350" s="484">
        <v>0</v>
      </c>
      <c r="J350" s="485">
        <v>0</v>
      </c>
      <c r="K350" s="475">
        <v>0</v>
      </c>
      <c r="L350" s="485">
        <v>0</v>
      </c>
      <c r="M350" s="140">
        <f>IF(AND(G350=Summary!$F$32,I350&lt;=$C$18,OR(I351&gt;=$C$18,I351=0),SUM($M$20:M349)&lt;1,Summary!$F$33="Single"),1,0)</f>
        <v>0</v>
      </c>
      <c r="N350" s="140">
        <f>IF(AND(G350=Summary!$F$32,I350&lt;=$C$18,OR(I351&gt;=$C$18,I351=0),SUM($N$20:N349)&lt;1,Summary!$F$33&lt;&gt;"Single"),1,0)</f>
        <v>0</v>
      </c>
      <c r="O350" s="503">
        <f>IF(M350=1,(($C$18-I350)*H350)+SUMIFS($J$20:J350,$G$20:G350,Summary!$F$32),IF(N350=1,(($C$18-K350)*H350)+SUMIFS($L$20:L350,$G$20:G350,Summary!$F$32),0))</f>
        <v>0</v>
      </c>
    </row>
    <row r="351" spans="7:15" x14ac:dyDescent="0.3">
      <c r="G351" s="500" t="s">
        <v>574</v>
      </c>
      <c r="H351" s="495">
        <v>6.8000000000000005E-2</v>
      </c>
      <c r="I351" s="484">
        <v>30070</v>
      </c>
      <c r="J351" s="476">
        <f>IF(H351&lt;&gt;0,(I351-I350)*$H350+SUM(J350:J350),0)</f>
        <v>1608.7449999999999</v>
      </c>
      <c r="K351" s="475">
        <v>43950</v>
      </c>
      <c r="L351" s="476">
        <f>IF(J351&lt;&gt;0,(K351-K350)*$H350+SUM(L350:L350),0)</f>
        <v>2351.3249999999998</v>
      </c>
      <c r="M351" s="140">
        <f>IF(AND(G351=Summary!$F$32,I351&lt;=$C$18,OR(I352&gt;=$C$18,I352=0),SUM($M$20:M350)&lt;1,Summary!$F$33="Single"),1,0)</f>
        <v>0</v>
      </c>
      <c r="N351" s="140">
        <f>IF(AND(G351=Summary!$F$32,I351&lt;=$C$18,OR(I352&gt;=$C$18,I352=0),SUM($N$20:N350)&lt;1,Summary!$F$33&lt;&gt;"Single"),1,0)</f>
        <v>0</v>
      </c>
      <c r="O351" s="503">
        <f>IF(M351=1,(($C$18-I351)*H351)+SUMIFS($J$20:J351,$G$20:G351,Summary!$F$32),IF(N351=1,(($C$18-K351)*H351)+SUMIFS($L$20:L351,$G$20:G351,Summary!$F$32),0))</f>
        <v>0</v>
      </c>
    </row>
    <row r="352" spans="7:15" x14ac:dyDescent="0.3">
      <c r="G352" s="500" t="s">
        <v>574</v>
      </c>
      <c r="H352" s="495">
        <v>7.85E-2</v>
      </c>
      <c r="I352" s="484">
        <v>98760</v>
      </c>
      <c r="J352" s="476">
        <f t="shared" ref="J352:L364" si="21">IF(H352&lt;&gt;0,(I352-I351)*$H351+SUM(J351:J351),0)</f>
        <v>6279.665</v>
      </c>
      <c r="K352" s="475">
        <v>174610</v>
      </c>
      <c r="L352" s="476">
        <f t="shared" si="21"/>
        <v>11236.205000000002</v>
      </c>
      <c r="M352" s="140">
        <f>IF(AND(G352=Summary!$F$32,I352&lt;=$C$18,OR(I353&gt;=$C$18,I353=0),SUM($M$20:M351)&lt;1,Summary!$F$33="Single"),1,0)</f>
        <v>0</v>
      </c>
      <c r="N352" s="140">
        <f>IF(AND(G352=Summary!$F$32,I352&lt;=$C$18,OR(I353&gt;=$C$18,I353=0),SUM($N$20:N351)&lt;1,Summary!$F$33&lt;&gt;"Single"),1,0)</f>
        <v>0</v>
      </c>
      <c r="O352" s="503">
        <f>IF(M352=1,(($C$18-I352)*H352)+SUMIFS($J$20:J352,$G$20:G352,Summary!$F$32),IF(N352=1,(($C$18-K352)*H352)+SUMIFS($L$20:L352,$G$20:G352,Summary!$F$32),0))</f>
        <v>0</v>
      </c>
    </row>
    <row r="353" spans="7:15" x14ac:dyDescent="0.3">
      <c r="G353" s="500" t="s">
        <v>574</v>
      </c>
      <c r="H353" s="495">
        <v>9.8500000000000004E-2</v>
      </c>
      <c r="I353" s="484">
        <v>183340</v>
      </c>
      <c r="J353" s="476">
        <f t="shared" si="21"/>
        <v>12919.195</v>
      </c>
      <c r="K353" s="475">
        <v>304970</v>
      </c>
      <c r="L353" s="476">
        <f t="shared" si="21"/>
        <v>21469.465000000004</v>
      </c>
      <c r="M353" s="140">
        <f>IF(AND(G353=Summary!$F$32,I353&lt;=$C$18,OR(I354&gt;=$C$18,I354=0),SUM($M$20:M352)&lt;1,Summary!$F$33="Single"),1,0)</f>
        <v>0</v>
      </c>
      <c r="N353" s="140">
        <f>IF(AND(G353=Summary!$F$32,I353&lt;=$C$18,OR(I354&gt;=$C$18,I354=0),SUM($N$20:N352)&lt;1,Summary!$F$33&lt;&gt;"Single"),1,0)</f>
        <v>0</v>
      </c>
      <c r="O353" s="503">
        <f>IF(M353=1,(($C$18-I353)*H353)+SUMIFS($J$20:J353,$G$20:G353,Summary!$F$32),IF(N353=1,(($C$18-K353)*H353)+SUMIFS($L$20:L353,$G$20:G353,Summary!$F$32),0))</f>
        <v>0</v>
      </c>
    </row>
    <row r="354" spans="7:15" x14ac:dyDescent="0.3">
      <c r="G354" s="500" t="s">
        <v>574</v>
      </c>
      <c r="H354" s="495"/>
      <c r="I354" s="484"/>
      <c r="J354" s="476">
        <f t="shared" si="21"/>
        <v>0</v>
      </c>
      <c r="K354" s="475"/>
      <c r="L354" s="476">
        <f t="shared" si="21"/>
        <v>0</v>
      </c>
      <c r="M354" s="140">
        <f>IF(AND(G354=Summary!$F$32,I354&lt;=$C$18,OR(I355&gt;=$C$18,I355=0),SUM($M$20:M353)&lt;1,Summary!$F$33="Single"),1,0)</f>
        <v>0</v>
      </c>
      <c r="N354" s="140">
        <f>IF(AND(G354=Summary!$F$32,I354&lt;=$C$18,OR(I355&gt;=$C$18,I355=0),SUM($N$20:N353)&lt;1,Summary!$F$33&lt;&gt;"Single"),1,0)</f>
        <v>0</v>
      </c>
      <c r="O354" s="503">
        <f>IF(M354=1,(($C$18-I354)*H354)+SUMIFS($J$20:J354,$G$20:G354,Summary!$F$32),IF(N354=1,(($C$18-K354)*H354)+SUMIFS($L$20:L354,$G$20:G354,Summary!$F$32),0))</f>
        <v>0</v>
      </c>
    </row>
    <row r="355" spans="7:15" x14ac:dyDescent="0.3">
      <c r="G355" s="500" t="s">
        <v>574</v>
      </c>
      <c r="H355" s="495"/>
      <c r="I355" s="484"/>
      <c r="J355" s="476">
        <f t="shared" si="21"/>
        <v>0</v>
      </c>
      <c r="K355" s="475"/>
      <c r="L355" s="476">
        <f t="shared" si="21"/>
        <v>0</v>
      </c>
      <c r="M355" s="140">
        <f>IF(AND(G355=Summary!$F$32,I355&lt;=$C$18,OR(I356&gt;=$C$18,I356=0),SUM($M$20:M354)&lt;1,Summary!$F$33="Single"),1,0)</f>
        <v>0</v>
      </c>
      <c r="N355" s="140">
        <f>IF(AND(G355=Summary!$F$32,I355&lt;=$C$18,OR(I356&gt;=$C$18,I356=0),SUM($N$20:N354)&lt;1,Summary!$F$33&lt;&gt;"Single"),1,0)</f>
        <v>0</v>
      </c>
      <c r="O355" s="503">
        <f>IF(M355=1,(($C$18-I355)*H355)+SUMIFS($J$20:J355,$G$20:G355,Summary!$F$32),IF(N355=1,(($C$18-K355)*H355)+SUMIFS($L$20:L355,$G$20:G355,Summary!$F$32),0))</f>
        <v>0</v>
      </c>
    </row>
    <row r="356" spans="7:15" x14ac:dyDescent="0.3">
      <c r="G356" s="500" t="s">
        <v>574</v>
      </c>
      <c r="H356" s="495"/>
      <c r="I356" s="484"/>
      <c r="J356" s="476">
        <f t="shared" si="21"/>
        <v>0</v>
      </c>
      <c r="K356" s="475"/>
      <c r="L356" s="476">
        <f t="shared" si="21"/>
        <v>0</v>
      </c>
      <c r="M356" s="140">
        <f>IF(AND(G356=Summary!$F$32,I356&lt;=$C$18,OR(I357&gt;=$C$18,I357=0),SUM($M$20:M355)&lt;1,Summary!$F$33="Single"),1,0)</f>
        <v>0</v>
      </c>
      <c r="N356" s="140">
        <f>IF(AND(G356=Summary!$F$32,I356&lt;=$C$18,OR(I357&gt;=$C$18,I357=0),SUM($N$20:N355)&lt;1,Summary!$F$33&lt;&gt;"Single"),1,0)</f>
        <v>0</v>
      </c>
      <c r="O356" s="503">
        <f>IF(M356=1,(($C$18-I356)*H356)+SUMIFS($J$20:J356,$G$20:G356,Summary!$F$32),IF(N356=1,(($C$18-K356)*H356)+SUMIFS($L$20:L356,$G$20:G356,Summary!$F$32),0))</f>
        <v>0</v>
      </c>
    </row>
    <row r="357" spans="7:15" x14ac:dyDescent="0.3">
      <c r="G357" s="500" t="s">
        <v>574</v>
      </c>
      <c r="H357" s="495"/>
      <c r="I357" s="484"/>
      <c r="J357" s="476">
        <f t="shared" si="21"/>
        <v>0</v>
      </c>
      <c r="K357" s="475"/>
      <c r="L357" s="476">
        <f t="shared" si="21"/>
        <v>0</v>
      </c>
      <c r="M357" s="140">
        <f>IF(AND(G357=Summary!$F$32,I357&lt;=$C$18,OR(I358&gt;=$C$18,I358=0),SUM($M$20:M356)&lt;1,Summary!$F$33="Single"),1,0)</f>
        <v>0</v>
      </c>
      <c r="N357" s="140">
        <f>IF(AND(G357=Summary!$F$32,I357&lt;=$C$18,OR(I358&gt;=$C$18,I358=0),SUM($N$20:N356)&lt;1,Summary!$F$33&lt;&gt;"Single"),1,0)</f>
        <v>0</v>
      </c>
      <c r="O357" s="503">
        <f>IF(M357=1,(($C$18-I357)*H357)+SUMIFS($J$20:J357,$G$20:G357,Summary!$F$32),IF(N357=1,(($C$18-K357)*H357)+SUMIFS($L$20:L357,$G$20:G357,Summary!$F$32),0))</f>
        <v>0</v>
      </c>
    </row>
    <row r="358" spans="7:15" x14ac:dyDescent="0.3">
      <c r="G358" s="500" t="s">
        <v>574</v>
      </c>
      <c r="H358" s="495"/>
      <c r="I358" s="484"/>
      <c r="J358" s="476">
        <f t="shared" si="21"/>
        <v>0</v>
      </c>
      <c r="K358" s="475"/>
      <c r="L358" s="476">
        <f t="shared" si="21"/>
        <v>0</v>
      </c>
      <c r="M358" s="140">
        <f>IF(AND(G358=Summary!$F$32,I358&lt;=$C$18,OR(I359&gt;=$C$18,I359=0),SUM($M$20:M357)&lt;1,Summary!$F$33="Single"),1,0)</f>
        <v>0</v>
      </c>
      <c r="N358" s="140">
        <f>IF(AND(G358=Summary!$F$32,I358&lt;=$C$18,OR(I359&gt;=$C$18,I359=0),SUM($N$20:N357)&lt;1,Summary!$F$33&lt;&gt;"Single"),1,0)</f>
        <v>0</v>
      </c>
      <c r="O358" s="503">
        <f>IF(M358=1,(($C$18-I358)*H358)+SUMIFS($J$20:J358,$G$20:G358,Summary!$F$32),IF(N358=1,(($C$18-K358)*H358)+SUMIFS($L$20:L358,$G$20:G358,Summary!$F$32),0))</f>
        <v>0</v>
      </c>
    </row>
    <row r="359" spans="7:15" x14ac:dyDescent="0.3">
      <c r="G359" s="500" t="s">
        <v>574</v>
      </c>
      <c r="H359" s="495"/>
      <c r="I359" s="484"/>
      <c r="J359" s="476">
        <f t="shared" si="21"/>
        <v>0</v>
      </c>
      <c r="K359" s="475"/>
      <c r="L359" s="476">
        <f t="shared" si="21"/>
        <v>0</v>
      </c>
      <c r="M359" s="140">
        <f>IF(AND(G359=Summary!$F$32,I359&lt;=$C$18,OR(I360&gt;=$C$18,I360=0),SUM($M$20:M358)&lt;1,Summary!$F$33="Single"),1,0)</f>
        <v>0</v>
      </c>
      <c r="N359" s="140">
        <f>IF(AND(G359=Summary!$F$32,I359&lt;=$C$18,OR(I360&gt;=$C$18,I360=0),SUM($N$20:N358)&lt;1,Summary!$F$33&lt;&gt;"Single"),1,0)</f>
        <v>0</v>
      </c>
      <c r="O359" s="503">
        <f>IF(M359=1,(($C$18-I359)*H359)+SUMIFS($J$20:J359,$G$20:G359,Summary!$F$32),IF(N359=1,(($C$18-K359)*H359)+SUMIFS($L$20:L359,$G$20:G359,Summary!$F$32),0))</f>
        <v>0</v>
      </c>
    </row>
    <row r="360" spans="7:15" x14ac:dyDescent="0.3">
      <c r="G360" s="500" t="s">
        <v>574</v>
      </c>
      <c r="H360" s="495"/>
      <c r="I360" s="484"/>
      <c r="J360" s="476">
        <f t="shared" si="21"/>
        <v>0</v>
      </c>
      <c r="K360" s="475"/>
      <c r="L360" s="476">
        <f t="shared" si="21"/>
        <v>0</v>
      </c>
      <c r="M360" s="140">
        <f>IF(AND(G360=Summary!$F$32,I360&lt;=$C$18,OR(I361&gt;=$C$18,I361=0),SUM($M$20:M359)&lt;1,Summary!$F$33="Single"),1,0)</f>
        <v>0</v>
      </c>
      <c r="N360" s="140">
        <f>IF(AND(G360=Summary!$F$32,I360&lt;=$C$18,OR(I361&gt;=$C$18,I361=0),SUM($N$20:N359)&lt;1,Summary!$F$33&lt;&gt;"Single"),1,0)</f>
        <v>0</v>
      </c>
      <c r="O360" s="503">
        <f>IF(M360=1,(($C$18-I360)*H360)+SUMIFS($J$20:J360,$G$20:G360,Summary!$F$32),IF(N360=1,(($C$18-K360)*H360)+SUMIFS($L$20:L360,$G$20:G360,Summary!$F$32),0))</f>
        <v>0</v>
      </c>
    </row>
    <row r="361" spans="7:15" x14ac:dyDescent="0.3">
      <c r="G361" s="500" t="s">
        <v>574</v>
      </c>
      <c r="H361" s="495"/>
      <c r="I361" s="484"/>
      <c r="J361" s="476">
        <f t="shared" si="21"/>
        <v>0</v>
      </c>
      <c r="K361" s="475"/>
      <c r="L361" s="476">
        <f t="shared" si="21"/>
        <v>0</v>
      </c>
      <c r="M361" s="140">
        <f>IF(AND(G361=Summary!$F$32,I361&lt;=$C$18,OR(I362&gt;=$C$18,I362=0),SUM($M$20:M360)&lt;1,Summary!$F$33="Single"),1,0)</f>
        <v>0</v>
      </c>
      <c r="N361" s="140">
        <f>IF(AND(G361=Summary!$F$32,I361&lt;=$C$18,OR(I362&gt;=$C$18,I362=0),SUM($N$20:N360)&lt;1,Summary!$F$33&lt;&gt;"Single"),1,0)</f>
        <v>0</v>
      </c>
      <c r="O361" s="503">
        <f>IF(M361=1,(($C$18-I361)*H361)+SUMIFS($J$20:J361,$G$20:G361,Summary!$F$32),IF(N361=1,(($C$18-K361)*H361)+SUMIFS($L$20:L361,$G$20:G361,Summary!$F$32),0))</f>
        <v>0</v>
      </c>
    </row>
    <row r="362" spans="7:15" x14ac:dyDescent="0.3">
      <c r="G362" s="500" t="s">
        <v>574</v>
      </c>
      <c r="H362" s="495"/>
      <c r="I362" s="484"/>
      <c r="J362" s="476">
        <f t="shared" si="21"/>
        <v>0</v>
      </c>
      <c r="K362" s="475"/>
      <c r="L362" s="476">
        <f t="shared" si="21"/>
        <v>0</v>
      </c>
      <c r="M362" s="140">
        <f>IF(AND(G362=Summary!$F$32,I362&lt;=$C$18,OR(I363&gt;=$C$18,I363=0),SUM($M$20:M361)&lt;1,Summary!$F$33="Single"),1,0)</f>
        <v>0</v>
      </c>
      <c r="N362" s="140">
        <f>IF(AND(G362=Summary!$F$32,I362&lt;=$C$18,OR(I363&gt;=$C$18,I363=0),SUM($N$20:N361)&lt;1,Summary!$F$33&lt;&gt;"Single"),1,0)</f>
        <v>0</v>
      </c>
      <c r="O362" s="503">
        <f>IF(M362=1,(($C$18-I362)*H362)+SUMIFS($J$20:J362,$G$20:G362,Summary!$F$32),IF(N362=1,(($C$18-K362)*H362)+SUMIFS($L$20:L362,$G$20:G362,Summary!$F$32),0))</f>
        <v>0</v>
      </c>
    </row>
    <row r="363" spans="7:15" x14ac:dyDescent="0.3">
      <c r="G363" s="500" t="s">
        <v>574</v>
      </c>
      <c r="H363" s="495"/>
      <c r="I363" s="484"/>
      <c r="J363" s="476">
        <f t="shared" si="21"/>
        <v>0</v>
      </c>
      <c r="K363" s="475"/>
      <c r="L363" s="476">
        <f t="shared" si="21"/>
        <v>0</v>
      </c>
      <c r="M363" s="140">
        <f>IF(AND(G363=Summary!$F$32,I363&lt;=$C$18,OR(I364&gt;=$C$18,I364=0),SUM($M$20:M362)&lt;1,Summary!$F$33="Single"),1,0)</f>
        <v>0</v>
      </c>
      <c r="N363" s="140">
        <f>IF(AND(G363=Summary!$F$32,I363&lt;=$C$18,OR(I364&gt;=$C$18,I364=0),SUM($N$20:N362)&lt;1,Summary!$F$33&lt;&gt;"Single"),1,0)</f>
        <v>0</v>
      </c>
      <c r="O363" s="503">
        <f>IF(M363=1,(($C$18-I363)*H363)+SUMIFS($J$20:J363,$G$20:G363,Summary!$F$32),IF(N363=1,(($C$18-K363)*H363)+SUMIFS($L$20:L363,$G$20:G363,Summary!$F$32),0))</f>
        <v>0</v>
      </c>
    </row>
    <row r="364" spans="7:15" x14ac:dyDescent="0.3">
      <c r="G364" s="500" t="s">
        <v>574</v>
      </c>
      <c r="H364" s="495"/>
      <c r="I364" s="484"/>
      <c r="J364" s="476">
        <f t="shared" si="21"/>
        <v>0</v>
      </c>
      <c r="K364" s="475"/>
      <c r="L364" s="476">
        <f t="shared" si="21"/>
        <v>0</v>
      </c>
      <c r="M364" s="140">
        <f>IF(AND(G364=Summary!$F$32,I364&lt;=$C$18,OR(I365&gt;=$C$18,I365=0),SUM($M$20:M363)&lt;1,Summary!$F$33="Single"),1,0)</f>
        <v>0</v>
      </c>
      <c r="N364" s="140">
        <f>IF(AND(G364=Summary!$F$32,I364&lt;=$C$18,OR(I365&gt;=$C$18,I365=0),SUM($N$20:N363)&lt;1,Summary!$F$33&lt;&gt;"Single"),1,0)</f>
        <v>0</v>
      </c>
      <c r="O364" s="503">
        <f>IF(M364=1,(($C$18-I364)*H364)+SUMIFS($J$20:J364,$G$20:G364,Summary!$F$32),IF(N364=1,(($C$18-K364)*H364)+SUMIFS($L$20:L364,$G$20:G364,Summary!$F$32),0))</f>
        <v>0</v>
      </c>
    </row>
    <row r="365" spans="7:15" x14ac:dyDescent="0.3">
      <c r="G365" s="500" t="s">
        <v>575</v>
      </c>
      <c r="H365" s="495">
        <v>0.05</v>
      </c>
      <c r="I365" s="484">
        <v>10000</v>
      </c>
      <c r="J365" s="485">
        <v>0</v>
      </c>
      <c r="K365" s="475"/>
      <c r="L365" s="485">
        <v>0</v>
      </c>
      <c r="M365" s="140">
        <f>IF(AND(G365=Summary!$F$32,I365&lt;=$C$18,OR(I366&gt;=$C$18,I366=0),SUM($M$20:M364)&lt;1,Summary!$F$33="Single"),1,0)</f>
        <v>0</v>
      </c>
      <c r="N365" s="140">
        <f>IF(AND(G365=Summary!$F$32,I365&lt;=$C$18,OR(I366&gt;=$C$18,I366=0),SUM($N$20:N364)&lt;1,Summary!$F$33&lt;&gt;"Single"),1,0)</f>
        <v>0</v>
      </c>
      <c r="O365" s="503">
        <f>IF(M365=1,(($C$18-I365)*H365)+SUMIFS($J$20:J365,$G$20:G365,Summary!$F$32),IF(N365=1,(($C$18-K365)*H365)+SUMIFS($L$20:L365,$G$20:G365,Summary!$F$32),0))</f>
        <v>0</v>
      </c>
    </row>
    <row r="366" spans="7:15" x14ac:dyDescent="0.3">
      <c r="G366" s="500" t="s">
        <v>575</v>
      </c>
      <c r="H366" s="495"/>
      <c r="I366" s="484"/>
      <c r="J366" s="476">
        <f>IF(H366&lt;&gt;0,(I366-I365)*$H365+SUM(J365:J365),0)</f>
        <v>0</v>
      </c>
      <c r="K366" s="475"/>
      <c r="L366" s="476">
        <f>IF(J366&lt;&gt;0,(K366-K365)*$H365+SUM(L365:L365),0)</f>
        <v>0</v>
      </c>
      <c r="M366" s="140">
        <f>IF(AND(G366=Summary!$F$32,I366&lt;=$C$18,OR(I367&gt;=$C$18,I367=0),SUM($M$20:M365)&lt;1,Summary!$F$33="Single"),1,0)</f>
        <v>0</v>
      </c>
      <c r="N366" s="140">
        <f>IF(AND(G366=Summary!$F$32,I366&lt;=$C$18,OR(I367&gt;=$C$18,I367=0),SUM($N$20:N365)&lt;1,Summary!$F$33&lt;&gt;"Single"),1,0)</f>
        <v>0</v>
      </c>
      <c r="O366" s="503">
        <f>IF(M366=1,(($C$18-I366)*H366)+SUMIFS($J$20:J366,$G$20:G366,Summary!$F$32),IF(N366=1,(($C$18-K366)*H366)+SUMIFS($L$20:L366,$G$20:G366,Summary!$F$32),0))</f>
        <v>0</v>
      </c>
    </row>
    <row r="367" spans="7:15" x14ac:dyDescent="0.3">
      <c r="G367" s="500" t="s">
        <v>575</v>
      </c>
      <c r="H367" s="495"/>
      <c r="I367" s="484"/>
      <c r="J367" s="476">
        <f t="shared" ref="J367:L379" si="22">IF(H367&lt;&gt;0,(I367-I366)*$H366+SUM(J366:J366),0)</f>
        <v>0</v>
      </c>
      <c r="K367" s="475"/>
      <c r="L367" s="476">
        <f t="shared" si="22"/>
        <v>0</v>
      </c>
      <c r="M367" s="140">
        <f>IF(AND(G367=Summary!$F$32,I367&lt;=$C$18,OR(I368&gt;=$C$18,I368=0),SUM($M$20:M366)&lt;1,Summary!$F$33="Single"),1,0)</f>
        <v>0</v>
      </c>
      <c r="N367" s="140">
        <f>IF(AND(G367=Summary!$F$32,I367&lt;=$C$18,OR(I368&gt;=$C$18,I368=0),SUM($N$20:N366)&lt;1,Summary!$F$33&lt;&gt;"Single"),1,0)</f>
        <v>0</v>
      </c>
      <c r="O367" s="503">
        <f>IF(M367=1,(($C$18-I367)*H367)+SUMIFS($J$20:J367,$G$20:G367,Summary!$F$32),IF(N367=1,(($C$18-K367)*H367)+SUMIFS($L$20:L367,$G$20:G367,Summary!$F$32),0))</f>
        <v>0</v>
      </c>
    </row>
    <row r="368" spans="7:15" x14ac:dyDescent="0.3">
      <c r="G368" s="500" t="s">
        <v>575</v>
      </c>
      <c r="H368" s="495"/>
      <c r="I368" s="484"/>
      <c r="J368" s="476">
        <f t="shared" si="22"/>
        <v>0</v>
      </c>
      <c r="K368" s="475"/>
      <c r="L368" s="476">
        <f t="shared" si="22"/>
        <v>0</v>
      </c>
      <c r="M368" s="140">
        <f>IF(AND(G368=Summary!$F$32,I368&lt;=$C$18,OR(I369&gt;=$C$18,I369=0),SUM($M$20:M367)&lt;1,Summary!$F$33="Single"),1,0)</f>
        <v>0</v>
      </c>
      <c r="N368" s="140">
        <f>IF(AND(G368=Summary!$F$32,I368&lt;=$C$18,OR(I369&gt;=$C$18,I369=0),SUM($N$20:N367)&lt;1,Summary!$F$33&lt;&gt;"Single"),1,0)</f>
        <v>0</v>
      </c>
      <c r="O368" s="503">
        <f>IF(M368=1,(($C$18-I368)*H368)+SUMIFS($J$20:J368,$G$20:G368,Summary!$F$32),IF(N368=1,(($C$18-K368)*H368)+SUMIFS($L$20:L368,$G$20:G368,Summary!$F$32),0))</f>
        <v>0</v>
      </c>
    </row>
    <row r="369" spans="7:15" x14ac:dyDescent="0.3">
      <c r="G369" s="500" t="s">
        <v>575</v>
      </c>
      <c r="H369" s="495"/>
      <c r="I369" s="484"/>
      <c r="J369" s="476">
        <f t="shared" si="22"/>
        <v>0</v>
      </c>
      <c r="K369" s="475"/>
      <c r="L369" s="476">
        <f t="shared" si="22"/>
        <v>0</v>
      </c>
      <c r="M369" s="140">
        <f>IF(AND(G369=Summary!$F$32,I369&lt;=$C$18,OR(I370&gt;=$C$18,I370=0),SUM($M$20:M368)&lt;1,Summary!$F$33="Single"),1,0)</f>
        <v>0</v>
      </c>
      <c r="N369" s="140">
        <f>IF(AND(G369=Summary!$F$32,I369&lt;=$C$18,OR(I370&gt;=$C$18,I370=0),SUM($N$20:N368)&lt;1,Summary!$F$33&lt;&gt;"Single"),1,0)</f>
        <v>0</v>
      </c>
      <c r="O369" s="503">
        <f>IF(M369=1,(($C$18-I369)*H369)+SUMIFS($J$20:J369,$G$20:G369,Summary!$F$32),IF(N369=1,(($C$18-K369)*H369)+SUMIFS($L$20:L369,$G$20:G369,Summary!$F$32),0))</f>
        <v>0</v>
      </c>
    </row>
    <row r="370" spans="7:15" x14ac:dyDescent="0.3">
      <c r="G370" s="500" t="s">
        <v>575</v>
      </c>
      <c r="H370" s="495"/>
      <c r="I370" s="484"/>
      <c r="J370" s="476">
        <f t="shared" si="22"/>
        <v>0</v>
      </c>
      <c r="K370" s="475"/>
      <c r="L370" s="476">
        <f t="shared" si="22"/>
        <v>0</v>
      </c>
      <c r="M370" s="140">
        <f>IF(AND(G370=Summary!$F$32,I370&lt;=$C$18,OR(I371&gt;=$C$18,I371=0),SUM($M$20:M369)&lt;1,Summary!$F$33="Single"),1,0)</f>
        <v>0</v>
      </c>
      <c r="N370" s="140">
        <f>IF(AND(G370=Summary!$F$32,I370&lt;=$C$18,OR(I371&gt;=$C$18,I371=0),SUM($N$20:N369)&lt;1,Summary!$F$33&lt;&gt;"Single"),1,0)</f>
        <v>0</v>
      </c>
      <c r="O370" s="503">
        <f>IF(M370=1,(($C$18-I370)*H370)+SUMIFS($J$20:J370,$G$20:G370,Summary!$F$32),IF(N370=1,(($C$18-K370)*H370)+SUMIFS($L$20:L370,$G$20:G370,Summary!$F$32),0))</f>
        <v>0</v>
      </c>
    </row>
    <row r="371" spans="7:15" x14ac:dyDescent="0.3">
      <c r="G371" s="500" t="s">
        <v>575</v>
      </c>
      <c r="H371" s="495"/>
      <c r="I371" s="484"/>
      <c r="J371" s="476">
        <f t="shared" si="22"/>
        <v>0</v>
      </c>
      <c r="K371" s="475"/>
      <c r="L371" s="476">
        <f t="shared" si="22"/>
        <v>0</v>
      </c>
      <c r="M371" s="140">
        <f>IF(AND(G371=Summary!$F$32,I371&lt;=$C$18,OR(I372&gt;=$C$18,I372=0),SUM($M$20:M370)&lt;1,Summary!$F$33="Single"),1,0)</f>
        <v>0</v>
      </c>
      <c r="N371" s="140">
        <f>IF(AND(G371=Summary!$F$32,I371&lt;=$C$18,OR(I372&gt;=$C$18,I372=0),SUM($N$20:N370)&lt;1,Summary!$F$33&lt;&gt;"Single"),1,0)</f>
        <v>0</v>
      </c>
      <c r="O371" s="503">
        <f>IF(M371=1,(($C$18-I371)*H371)+SUMIFS($J$20:J371,$G$20:G371,Summary!$F$32),IF(N371=1,(($C$18-K371)*H371)+SUMIFS($L$20:L371,$G$20:G371,Summary!$F$32),0))</f>
        <v>0</v>
      </c>
    </row>
    <row r="372" spans="7:15" x14ac:dyDescent="0.3">
      <c r="G372" s="500" t="s">
        <v>575</v>
      </c>
      <c r="H372" s="495"/>
      <c r="I372" s="484"/>
      <c r="J372" s="476">
        <f t="shared" si="22"/>
        <v>0</v>
      </c>
      <c r="K372" s="475"/>
      <c r="L372" s="476">
        <f t="shared" si="22"/>
        <v>0</v>
      </c>
      <c r="M372" s="140">
        <f>IF(AND(G372=Summary!$F$32,I372&lt;=$C$18,OR(I373&gt;=$C$18,I373=0),SUM($M$20:M371)&lt;1,Summary!$F$33="Single"),1,0)</f>
        <v>0</v>
      </c>
      <c r="N372" s="140">
        <f>IF(AND(G372=Summary!$F$32,I372&lt;=$C$18,OR(I373&gt;=$C$18,I373=0),SUM($N$20:N371)&lt;1,Summary!$F$33&lt;&gt;"Single"),1,0)</f>
        <v>0</v>
      </c>
      <c r="O372" s="503">
        <f>IF(M372=1,(($C$18-I372)*H372)+SUMIFS($J$20:J372,$G$20:G372,Summary!$F$32),IF(N372=1,(($C$18-K372)*H372)+SUMIFS($L$20:L372,$G$20:G372,Summary!$F$32),0))</f>
        <v>0</v>
      </c>
    </row>
    <row r="373" spans="7:15" x14ac:dyDescent="0.3">
      <c r="G373" s="500" t="s">
        <v>575</v>
      </c>
      <c r="H373" s="495"/>
      <c r="I373" s="484"/>
      <c r="J373" s="476">
        <f t="shared" si="22"/>
        <v>0</v>
      </c>
      <c r="K373" s="475"/>
      <c r="L373" s="476">
        <f t="shared" si="22"/>
        <v>0</v>
      </c>
      <c r="M373" s="140">
        <f>IF(AND(G373=Summary!$F$32,I373&lt;=$C$18,OR(I374&gt;=$C$18,I374=0),SUM($M$20:M372)&lt;1,Summary!$F$33="Single"),1,0)</f>
        <v>0</v>
      </c>
      <c r="N373" s="140">
        <f>IF(AND(G373=Summary!$F$32,I373&lt;=$C$18,OR(I374&gt;=$C$18,I374=0),SUM($N$20:N372)&lt;1,Summary!$F$33&lt;&gt;"Single"),1,0)</f>
        <v>0</v>
      </c>
      <c r="O373" s="503">
        <f>IF(M373=1,(($C$18-I373)*H373)+SUMIFS($J$20:J373,$G$20:G373,Summary!$F$32),IF(N373=1,(($C$18-K373)*H373)+SUMIFS($L$20:L373,$G$20:G373,Summary!$F$32),0))</f>
        <v>0</v>
      </c>
    </row>
    <row r="374" spans="7:15" x14ac:dyDescent="0.3">
      <c r="G374" s="500" t="s">
        <v>575</v>
      </c>
      <c r="H374" s="495"/>
      <c r="I374" s="484"/>
      <c r="J374" s="476">
        <f t="shared" si="22"/>
        <v>0</v>
      </c>
      <c r="K374" s="475"/>
      <c r="L374" s="476">
        <f t="shared" si="22"/>
        <v>0</v>
      </c>
      <c r="M374" s="140">
        <f>IF(AND(G374=Summary!$F$32,I374&lt;=$C$18,OR(I375&gt;=$C$18,I375=0),SUM($M$20:M373)&lt;1,Summary!$F$33="Single"),1,0)</f>
        <v>0</v>
      </c>
      <c r="N374" s="140">
        <f>IF(AND(G374=Summary!$F$32,I374&lt;=$C$18,OR(I375&gt;=$C$18,I375=0),SUM($N$20:N373)&lt;1,Summary!$F$33&lt;&gt;"Single"),1,0)</f>
        <v>0</v>
      </c>
      <c r="O374" s="503">
        <f>IF(M374=1,(($C$18-I374)*H374)+SUMIFS($J$20:J374,$G$20:G374,Summary!$F$32),IF(N374=1,(($C$18-K374)*H374)+SUMIFS($L$20:L374,$G$20:G374,Summary!$F$32),0))</f>
        <v>0</v>
      </c>
    </row>
    <row r="375" spans="7:15" x14ac:dyDescent="0.3">
      <c r="G375" s="500" t="s">
        <v>575</v>
      </c>
      <c r="H375" s="495"/>
      <c r="I375" s="484"/>
      <c r="J375" s="476">
        <f t="shared" si="22"/>
        <v>0</v>
      </c>
      <c r="K375" s="475"/>
      <c r="L375" s="476">
        <f t="shared" si="22"/>
        <v>0</v>
      </c>
      <c r="M375" s="140">
        <f>IF(AND(G375=Summary!$F$32,I375&lt;=$C$18,OR(I376&gt;=$C$18,I376=0),SUM($M$20:M374)&lt;1,Summary!$F$33="Single"),1,0)</f>
        <v>0</v>
      </c>
      <c r="N375" s="140">
        <f>IF(AND(G375=Summary!$F$32,I375&lt;=$C$18,OR(I376&gt;=$C$18,I376=0),SUM($N$20:N374)&lt;1,Summary!$F$33&lt;&gt;"Single"),1,0)</f>
        <v>0</v>
      </c>
      <c r="O375" s="503">
        <f>IF(M375=1,(($C$18-I375)*H375)+SUMIFS($J$20:J375,$G$20:G375,Summary!$F$32),IF(N375=1,(($C$18-K375)*H375)+SUMIFS($L$20:L375,$G$20:G375,Summary!$F$32),0))</f>
        <v>0</v>
      </c>
    </row>
    <row r="376" spans="7:15" x14ac:dyDescent="0.3">
      <c r="G376" s="500" t="s">
        <v>575</v>
      </c>
      <c r="H376" s="495"/>
      <c r="I376" s="484"/>
      <c r="J376" s="476">
        <f t="shared" si="22"/>
        <v>0</v>
      </c>
      <c r="K376" s="475"/>
      <c r="L376" s="476">
        <f t="shared" si="22"/>
        <v>0</v>
      </c>
      <c r="M376" s="140">
        <f>IF(AND(G376=Summary!$F$32,I376&lt;=$C$18,OR(I377&gt;=$C$18,I377=0),SUM($M$20:M375)&lt;1,Summary!$F$33="Single"),1,0)</f>
        <v>0</v>
      </c>
      <c r="N376" s="140">
        <f>IF(AND(G376=Summary!$F$32,I376&lt;=$C$18,OR(I377&gt;=$C$18,I377=0),SUM($N$20:N375)&lt;1,Summary!$F$33&lt;&gt;"Single"),1,0)</f>
        <v>0</v>
      </c>
      <c r="O376" s="503">
        <f>IF(M376=1,(($C$18-I376)*H376)+SUMIFS($J$20:J376,$G$20:G376,Summary!$F$32),IF(N376=1,(($C$18-K376)*H376)+SUMIFS($L$20:L376,$G$20:G376,Summary!$F$32),0))</f>
        <v>0</v>
      </c>
    </row>
    <row r="377" spans="7:15" x14ac:dyDescent="0.3">
      <c r="G377" s="500" t="s">
        <v>575</v>
      </c>
      <c r="H377" s="495"/>
      <c r="I377" s="484"/>
      <c r="J377" s="476">
        <f t="shared" si="22"/>
        <v>0</v>
      </c>
      <c r="K377" s="475"/>
      <c r="L377" s="476">
        <f t="shared" si="22"/>
        <v>0</v>
      </c>
      <c r="M377" s="140">
        <f>IF(AND(G377=Summary!$F$32,I377&lt;=$C$18,OR(I378&gt;=$C$18,I378=0),SUM($M$20:M376)&lt;1,Summary!$F$33="Single"),1,0)</f>
        <v>0</v>
      </c>
      <c r="N377" s="140">
        <f>IF(AND(G377=Summary!$F$32,I377&lt;=$C$18,OR(I378&gt;=$C$18,I378=0),SUM($N$20:N376)&lt;1,Summary!$F$33&lt;&gt;"Single"),1,0)</f>
        <v>0</v>
      </c>
      <c r="O377" s="503">
        <f>IF(M377=1,(($C$18-I377)*H377)+SUMIFS($J$20:J377,$G$20:G377,Summary!$F$32),IF(N377=1,(($C$18-K377)*H377)+SUMIFS($L$20:L377,$G$20:G377,Summary!$F$32),0))</f>
        <v>0</v>
      </c>
    </row>
    <row r="378" spans="7:15" x14ac:dyDescent="0.3">
      <c r="G378" s="500" t="s">
        <v>575</v>
      </c>
      <c r="H378" s="495"/>
      <c r="I378" s="484"/>
      <c r="J378" s="476">
        <f t="shared" si="22"/>
        <v>0</v>
      </c>
      <c r="K378" s="475"/>
      <c r="L378" s="476">
        <f t="shared" si="22"/>
        <v>0</v>
      </c>
      <c r="M378" s="140">
        <f>IF(AND(G378=Summary!$F$32,I378&lt;=$C$18,OR(I379&gt;=$C$18,I379=0),SUM($M$20:M377)&lt;1,Summary!$F$33="Single"),1,0)</f>
        <v>0</v>
      </c>
      <c r="N378" s="140">
        <f>IF(AND(G378=Summary!$F$32,I378&lt;=$C$18,OR(I379&gt;=$C$18,I379=0),SUM($N$20:N377)&lt;1,Summary!$F$33&lt;&gt;"Single"),1,0)</f>
        <v>0</v>
      </c>
      <c r="O378" s="503">
        <f>IF(M378=1,(($C$18-I378)*H378)+SUMIFS($J$20:J378,$G$20:G378,Summary!$F$32),IF(N378=1,(($C$18-K378)*H378)+SUMIFS($L$20:L378,$G$20:G378,Summary!$F$32),0))</f>
        <v>0</v>
      </c>
    </row>
    <row r="379" spans="7:15" x14ac:dyDescent="0.3">
      <c r="G379" s="500" t="s">
        <v>575</v>
      </c>
      <c r="H379" s="495"/>
      <c r="I379" s="484"/>
      <c r="J379" s="476">
        <f t="shared" si="22"/>
        <v>0</v>
      </c>
      <c r="K379" s="475"/>
      <c r="L379" s="476">
        <f t="shared" si="22"/>
        <v>0</v>
      </c>
      <c r="M379" s="140">
        <f>IF(AND(G379=Summary!$F$32,I379&lt;=$C$18,OR(I380&gt;=$C$18,I380=0),SUM($M$20:M378)&lt;1,Summary!$F$33="Single"),1,0)</f>
        <v>0</v>
      </c>
      <c r="N379" s="140">
        <f>IF(AND(G379=Summary!$F$32,I379&lt;=$C$18,OR(I380&gt;=$C$18,I380=0),SUM($N$20:N378)&lt;1,Summary!$F$33&lt;&gt;"Single"),1,0)</f>
        <v>0</v>
      </c>
      <c r="O379" s="503">
        <f>IF(M379=1,(($C$18-I379)*H379)+SUMIFS($J$20:J379,$G$20:G379,Summary!$F$32),IF(N379=1,(($C$18-K379)*H379)+SUMIFS($L$20:L379,$G$20:G379,Summary!$F$32),0))</f>
        <v>0</v>
      </c>
    </row>
    <row r="380" spans="7:15" x14ac:dyDescent="0.3">
      <c r="G380" s="500" t="s">
        <v>576</v>
      </c>
      <c r="H380" s="495">
        <v>0.02</v>
      </c>
      <c r="I380" s="484">
        <v>1121</v>
      </c>
      <c r="J380" s="485">
        <v>0</v>
      </c>
      <c r="K380" s="475">
        <v>1121</v>
      </c>
      <c r="L380" s="485">
        <v>0</v>
      </c>
      <c r="M380" s="140">
        <f>IF(AND(G380=Summary!$F$32,I380&lt;=$C$18,OR(I381&gt;=$C$18,I381=0),SUM($M$20:M379)&lt;1,Summary!$F$33="Single"),1,0)</f>
        <v>0</v>
      </c>
      <c r="N380" s="140">
        <f>IF(AND(G380=Summary!$F$32,I380&lt;=$C$18,OR(I381&gt;=$C$18,I381=0),SUM($N$20:N379)&lt;1,Summary!$F$33&lt;&gt;"Single"),1,0)</f>
        <v>0</v>
      </c>
      <c r="O380" s="503">
        <f>IF(M380=1,(($C$18-I380)*H380)+SUMIFS($J$20:J380,$G$20:G380,Summary!$F$32),IF(N380=1,(($C$18-K380)*H380)+SUMIFS($L$20:L380,$G$20:G380,Summary!$F$32),0))</f>
        <v>0</v>
      </c>
    </row>
    <row r="381" spans="7:15" x14ac:dyDescent="0.3">
      <c r="G381" s="500" t="s">
        <v>576</v>
      </c>
      <c r="H381" s="495">
        <v>2.5000000000000001E-2</v>
      </c>
      <c r="I381" s="484">
        <v>2242</v>
      </c>
      <c r="J381" s="476">
        <f>IF(H381&lt;&gt;0,(I381-I380)*$H380+SUM(J380:J380),0)</f>
        <v>22.42</v>
      </c>
      <c r="K381" s="475">
        <v>2242</v>
      </c>
      <c r="L381" s="476">
        <f>IF(J381&lt;&gt;0,(K381-K380)*$H380+SUM(L380:L380),0)</f>
        <v>22.42</v>
      </c>
      <c r="M381" s="140">
        <f>IF(AND(G381=Summary!$F$32,I381&lt;=$C$18,OR(I382&gt;=$C$18,I382=0),SUM($M$20:M380)&lt;1,Summary!$F$33="Single"),1,0)</f>
        <v>0</v>
      </c>
      <c r="N381" s="140">
        <f>IF(AND(G381=Summary!$F$32,I381&lt;=$C$18,OR(I382&gt;=$C$18,I382=0),SUM($N$20:N380)&lt;1,Summary!$F$33&lt;&gt;"Single"),1,0)</f>
        <v>0</v>
      </c>
      <c r="O381" s="503">
        <f>IF(M381=1,(($C$18-I381)*H381)+SUMIFS($J$20:J381,$G$20:G381,Summary!$F$32),IF(N381=1,(($C$18-K381)*H381)+SUMIFS($L$20:L381,$G$20:G381,Summary!$F$32),0))</f>
        <v>0</v>
      </c>
    </row>
    <row r="382" spans="7:15" x14ac:dyDescent="0.3">
      <c r="G382" s="500" t="s">
        <v>576</v>
      </c>
      <c r="H382" s="495">
        <v>0.03</v>
      </c>
      <c r="I382" s="484">
        <v>3363</v>
      </c>
      <c r="J382" s="476">
        <f t="shared" ref="J382:L394" si="23">IF(H382&lt;&gt;0,(I382-I381)*$H381+SUM(J381:J381),0)</f>
        <v>50.445000000000007</v>
      </c>
      <c r="K382" s="475">
        <v>3363</v>
      </c>
      <c r="L382" s="476">
        <f t="shared" si="23"/>
        <v>50.445000000000007</v>
      </c>
      <c r="M382" s="140">
        <f>IF(AND(G382=Summary!$F$32,I382&lt;=$C$18,OR(I383&gt;=$C$18,I383=0),SUM($M$20:M381)&lt;1,Summary!$F$33="Single"),1,0)</f>
        <v>0</v>
      </c>
      <c r="N382" s="140">
        <f>IF(AND(G382=Summary!$F$32,I382&lt;=$C$18,OR(I383&gt;=$C$18,I383=0),SUM($N$20:N381)&lt;1,Summary!$F$33&lt;&gt;"Single"),1,0)</f>
        <v>0</v>
      </c>
      <c r="O382" s="503">
        <f>IF(M382=1,(($C$18-I382)*H382)+SUMIFS($J$20:J382,$G$20:G382,Summary!$F$32),IF(N382=1,(($C$18-K382)*H382)+SUMIFS($L$20:L382,$G$20:G382,Summary!$F$32),0))</f>
        <v>0</v>
      </c>
    </row>
    <row r="383" spans="7:15" x14ac:dyDescent="0.3">
      <c r="G383" s="500" t="s">
        <v>576</v>
      </c>
      <c r="H383" s="495">
        <v>3.5000000000000003E-2</v>
      </c>
      <c r="I383" s="484">
        <v>4484</v>
      </c>
      <c r="J383" s="476">
        <f t="shared" si="23"/>
        <v>84.075000000000003</v>
      </c>
      <c r="K383" s="475">
        <v>4484</v>
      </c>
      <c r="L383" s="476">
        <f t="shared" si="23"/>
        <v>84.075000000000003</v>
      </c>
      <c r="M383" s="140">
        <f>IF(AND(G383=Summary!$F$32,I383&lt;=$C$18,OR(I384&gt;=$C$18,I384=0),SUM($M$20:M382)&lt;1,Summary!$F$33="Single"),1,0)</f>
        <v>0</v>
      </c>
      <c r="N383" s="140">
        <f>IF(AND(G383=Summary!$F$32,I383&lt;=$C$18,OR(I384&gt;=$C$18,I384=0),SUM($N$20:N382)&lt;1,Summary!$F$33&lt;&gt;"Single"),1,0)</f>
        <v>0</v>
      </c>
      <c r="O383" s="503">
        <f>IF(M383=1,(($C$18-I383)*H383)+SUMIFS($J$20:J383,$G$20:G383,Summary!$F$32),IF(N383=1,(($C$18-K383)*H383)+SUMIFS($L$20:L383,$G$20:G383,Summary!$F$32),0))</f>
        <v>0</v>
      </c>
    </row>
    <row r="384" spans="7:15" x14ac:dyDescent="0.3">
      <c r="G384" s="500" t="s">
        <v>576</v>
      </c>
      <c r="H384" s="495">
        <v>0.04</v>
      </c>
      <c r="I384" s="484">
        <v>5605</v>
      </c>
      <c r="J384" s="476">
        <f t="shared" si="23"/>
        <v>123.31</v>
      </c>
      <c r="K384" s="475">
        <v>5605</v>
      </c>
      <c r="L384" s="476">
        <f t="shared" si="23"/>
        <v>123.31</v>
      </c>
      <c r="M384" s="140">
        <f>IF(AND(G384=Summary!$F$32,I384&lt;=$C$18,OR(I385&gt;=$C$18,I385=0),SUM($M$20:M383)&lt;1,Summary!$F$33="Single"),1,0)</f>
        <v>0</v>
      </c>
      <c r="N384" s="140">
        <f>IF(AND(G384=Summary!$F$32,I384&lt;=$C$18,OR(I385&gt;=$C$18,I385=0),SUM($N$20:N383)&lt;1,Summary!$F$33&lt;&gt;"Single"),1,0)</f>
        <v>0</v>
      </c>
      <c r="O384" s="503">
        <f>IF(M384=1,(($C$18-I384)*H384)+SUMIFS($J$20:J384,$G$20:G384,Summary!$F$32),IF(N384=1,(($C$18-K384)*H384)+SUMIFS($L$20:L384,$G$20:G384,Summary!$F$32),0))</f>
        <v>0</v>
      </c>
    </row>
    <row r="385" spans="7:15" x14ac:dyDescent="0.3">
      <c r="G385" s="500" t="s">
        <v>576</v>
      </c>
      <c r="H385" s="495">
        <v>4.4999999999999998E-2</v>
      </c>
      <c r="I385" s="484">
        <v>6726</v>
      </c>
      <c r="J385" s="476">
        <f t="shared" si="23"/>
        <v>168.15</v>
      </c>
      <c r="K385" s="475">
        <v>6726</v>
      </c>
      <c r="L385" s="476">
        <f t="shared" si="23"/>
        <v>168.15</v>
      </c>
      <c r="M385" s="140">
        <f>IF(AND(G385=Summary!$F$32,I385&lt;=$C$18,OR(I386&gt;=$C$18,I386=0),SUM($M$20:M384)&lt;1,Summary!$F$33="Single"),1,0)</f>
        <v>0</v>
      </c>
      <c r="N385" s="140">
        <f>IF(AND(G385=Summary!$F$32,I385&lt;=$C$18,OR(I386&gt;=$C$18,I386=0),SUM($N$20:N384)&lt;1,Summary!$F$33&lt;&gt;"Single"),1,0)</f>
        <v>0</v>
      </c>
      <c r="O385" s="503">
        <f>IF(M385=1,(($C$18-I385)*H385)+SUMIFS($J$20:J385,$G$20:G385,Summary!$F$32),IF(N385=1,(($C$18-K385)*H385)+SUMIFS($L$20:L385,$G$20:G385,Summary!$F$32),0))</f>
        <v>0</v>
      </c>
    </row>
    <row r="386" spans="7:15" x14ac:dyDescent="0.3">
      <c r="G386" s="500" t="s">
        <v>576</v>
      </c>
      <c r="H386" s="495">
        <v>4.9500000000000002E-2</v>
      </c>
      <c r="I386" s="484">
        <v>7847</v>
      </c>
      <c r="J386" s="476">
        <f t="shared" si="23"/>
        <v>218.595</v>
      </c>
      <c r="K386" s="475">
        <v>7847</v>
      </c>
      <c r="L386" s="476">
        <f t="shared" si="23"/>
        <v>218.595</v>
      </c>
      <c r="M386" s="140">
        <f>IF(AND(G386=Summary!$F$32,I386&lt;=$C$18,OR(I387&gt;=$C$18,I387=0),SUM($M$20:M385)&lt;1,Summary!$F$33="Single"),1,0)</f>
        <v>0</v>
      </c>
      <c r="N386" s="140">
        <f>IF(AND(G386=Summary!$F$32,I386&lt;=$C$18,OR(I387&gt;=$C$18,I387=0),SUM($N$20:N385)&lt;1,Summary!$F$33&lt;&gt;"Single"),1,0)</f>
        <v>0</v>
      </c>
      <c r="O386" s="503">
        <f>IF(M386=1,(($C$18-I386)*H386)+SUMIFS($J$20:J386,$G$20:G386,Summary!$F$32),IF(N386=1,(($C$18-K386)*H386)+SUMIFS($L$20:L386,$G$20:G386,Summary!$F$32),0))</f>
        <v>0</v>
      </c>
    </row>
    <row r="387" spans="7:15" x14ac:dyDescent="0.3">
      <c r="G387" s="500" t="s">
        <v>576</v>
      </c>
      <c r="H387" s="495"/>
      <c r="I387" s="484"/>
      <c r="J387" s="476">
        <f t="shared" si="23"/>
        <v>0</v>
      </c>
      <c r="K387" s="475"/>
      <c r="L387" s="476">
        <f t="shared" si="23"/>
        <v>0</v>
      </c>
      <c r="M387" s="140">
        <f>IF(AND(G387=Summary!$F$32,I387&lt;=$C$18,OR(I388&gt;=$C$18,I388=0),SUM($M$20:M386)&lt;1,Summary!$F$33="Single"),1,0)</f>
        <v>0</v>
      </c>
      <c r="N387" s="140">
        <f>IF(AND(G387=Summary!$F$32,I387&lt;=$C$18,OR(I388&gt;=$C$18,I388=0),SUM($N$20:N386)&lt;1,Summary!$F$33&lt;&gt;"Single"),1,0)</f>
        <v>0</v>
      </c>
      <c r="O387" s="503">
        <f>IF(M387=1,(($C$18-I387)*H387)+SUMIFS($J$20:J387,$G$20:G387,Summary!$F$32),IF(N387=1,(($C$18-K387)*H387)+SUMIFS($L$20:L387,$G$20:G387,Summary!$F$32),0))</f>
        <v>0</v>
      </c>
    </row>
    <row r="388" spans="7:15" x14ac:dyDescent="0.3">
      <c r="G388" s="500" t="s">
        <v>576</v>
      </c>
      <c r="H388" s="495"/>
      <c r="I388" s="484"/>
      <c r="J388" s="476">
        <f t="shared" si="23"/>
        <v>0</v>
      </c>
      <c r="K388" s="475"/>
      <c r="L388" s="476">
        <f t="shared" si="23"/>
        <v>0</v>
      </c>
      <c r="M388" s="140">
        <f>IF(AND(G388=Summary!$F$32,I388&lt;=$C$18,OR(I389&gt;=$C$18,I389=0),SUM($M$20:M387)&lt;1,Summary!$F$33="Single"),1,0)</f>
        <v>0</v>
      </c>
      <c r="N388" s="140">
        <f>IF(AND(G388=Summary!$F$32,I388&lt;=$C$18,OR(I389&gt;=$C$18,I389=0),SUM($N$20:N387)&lt;1,Summary!$F$33&lt;&gt;"Single"),1,0)</f>
        <v>0</v>
      </c>
      <c r="O388" s="503">
        <f>IF(M388=1,(($C$18-I388)*H388)+SUMIFS($J$20:J388,$G$20:G388,Summary!$F$32),IF(N388=1,(($C$18-K388)*H388)+SUMIFS($L$20:L388,$G$20:G388,Summary!$F$32),0))</f>
        <v>0</v>
      </c>
    </row>
    <row r="389" spans="7:15" x14ac:dyDescent="0.3">
      <c r="G389" s="500" t="s">
        <v>576</v>
      </c>
      <c r="H389" s="495"/>
      <c r="I389" s="484"/>
      <c r="J389" s="476">
        <f t="shared" si="23"/>
        <v>0</v>
      </c>
      <c r="K389" s="475"/>
      <c r="L389" s="476">
        <f t="shared" si="23"/>
        <v>0</v>
      </c>
      <c r="M389" s="140">
        <f>IF(AND(G389=Summary!$F$32,I389&lt;=$C$18,OR(I390&gt;=$C$18,I390=0),SUM($M$20:M388)&lt;1,Summary!$F$33="Single"),1,0)</f>
        <v>0</v>
      </c>
      <c r="N389" s="140">
        <f>IF(AND(G389=Summary!$F$32,I389&lt;=$C$18,OR(I390&gt;=$C$18,I390=0),SUM($N$20:N388)&lt;1,Summary!$F$33&lt;&gt;"Single"),1,0)</f>
        <v>0</v>
      </c>
      <c r="O389" s="503">
        <f>IF(M389=1,(($C$18-I389)*H389)+SUMIFS($J$20:J389,$G$20:G389,Summary!$F$32),IF(N389=1,(($C$18-K389)*H389)+SUMIFS($L$20:L389,$G$20:G389,Summary!$F$32),0))</f>
        <v>0</v>
      </c>
    </row>
    <row r="390" spans="7:15" x14ac:dyDescent="0.3">
      <c r="G390" s="500" t="s">
        <v>576</v>
      </c>
      <c r="H390" s="495"/>
      <c r="I390" s="484"/>
      <c r="J390" s="476">
        <f t="shared" si="23"/>
        <v>0</v>
      </c>
      <c r="K390" s="475"/>
      <c r="L390" s="476">
        <f t="shared" si="23"/>
        <v>0</v>
      </c>
      <c r="M390" s="140">
        <f>IF(AND(G390=Summary!$F$32,I390&lt;=$C$18,OR(I391&gt;=$C$18,I391=0),SUM($M$20:M389)&lt;1,Summary!$F$33="Single"),1,0)</f>
        <v>0</v>
      </c>
      <c r="N390" s="140">
        <f>IF(AND(G390=Summary!$F$32,I390&lt;=$C$18,OR(I391&gt;=$C$18,I391=0),SUM($N$20:N389)&lt;1,Summary!$F$33&lt;&gt;"Single"),1,0)</f>
        <v>0</v>
      </c>
      <c r="O390" s="503">
        <f>IF(M390=1,(($C$18-I390)*H390)+SUMIFS($J$20:J390,$G$20:G390,Summary!$F$32),IF(N390=1,(($C$18-K390)*H390)+SUMIFS($L$20:L390,$G$20:G390,Summary!$F$32),0))</f>
        <v>0</v>
      </c>
    </row>
    <row r="391" spans="7:15" x14ac:dyDescent="0.3">
      <c r="G391" s="500" t="s">
        <v>576</v>
      </c>
      <c r="H391" s="495"/>
      <c r="I391" s="484"/>
      <c r="J391" s="476">
        <f t="shared" si="23"/>
        <v>0</v>
      </c>
      <c r="K391" s="475"/>
      <c r="L391" s="476">
        <f t="shared" si="23"/>
        <v>0</v>
      </c>
      <c r="M391" s="140">
        <f>IF(AND(G391=Summary!$F$32,I391&lt;=$C$18,OR(I392&gt;=$C$18,I392=0),SUM($M$20:M390)&lt;1,Summary!$F$33="Single"),1,0)</f>
        <v>0</v>
      </c>
      <c r="N391" s="140">
        <f>IF(AND(G391=Summary!$F$32,I391&lt;=$C$18,OR(I392&gt;=$C$18,I392=0),SUM($N$20:N390)&lt;1,Summary!$F$33&lt;&gt;"Single"),1,0)</f>
        <v>0</v>
      </c>
      <c r="O391" s="503">
        <f>IF(M391=1,(($C$18-I391)*H391)+SUMIFS($J$20:J391,$G$20:G391,Summary!$F$32),IF(N391=1,(($C$18-K391)*H391)+SUMIFS($L$20:L391,$G$20:G391,Summary!$F$32),0))</f>
        <v>0</v>
      </c>
    </row>
    <row r="392" spans="7:15" x14ac:dyDescent="0.3">
      <c r="G392" s="500" t="s">
        <v>576</v>
      </c>
      <c r="H392" s="495"/>
      <c r="I392" s="484"/>
      <c r="J392" s="476">
        <f t="shared" si="23"/>
        <v>0</v>
      </c>
      <c r="K392" s="475"/>
      <c r="L392" s="476">
        <f t="shared" si="23"/>
        <v>0</v>
      </c>
      <c r="M392" s="140">
        <f>IF(AND(G392=Summary!$F$32,I392&lt;=$C$18,OR(I393&gt;=$C$18,I393=0),SUM($M$20:M391)&lt;1,Summary!$F$33="Single"),1,0)</f>
        <v>0</v>
      </c>
      <c r="N392" s="140">
        <f>IF(AND(G392=Summary!$F$32,I392&lt;=$C$18,OR(I393&gt;=$C$18,I393=0),SUM($N$20:N391)&lt;1,Summary!$F$33&lt;&gt;"Single"),1,0)</f>
        <v>0</v>
      </c>
      <c r="O392" s="503">
        <f>IF(M392=1,(($C$18-I392)*H392)+SUMIFS($J$20:J392,$G$20:G392,Summary!$F$32),IF(N392=1,(($C$18-K392)*H392)+SUMIFS($L$20:L392,$G$20:G392,Summary!$F$32),0))</f>
        <v>0</v>
      </c>
    </row>
    <row r="393" spans="7:15" x14ac:dyDescent="0.3">
      <c r="G393" s="500" t="s">
        <v>576</v>
      </c>
      <c r="H393" s="495"/>
      <c r="I393" s="484"/>
      <c r="J393" s="476">
        <f t="shared" si="23"/>
        <v>0</v>
      </c>
      <c r="K393" s="475"/>
      <c r="L393" s="476">
        <f t="shared" si="23"/>
        <v>0</v>
      </c>
      <c r="M393" s="140">
        <f>IF(AND(G393=Summary!$F$32,I393&lt;=$C$18,OR(I394&gt;=$C$18,I394=0),SUM($M$20:M392)&lt;1,Summary!$F$33="Single"),1,0)</f>
        <v>0</v>
      </c>
      <c r="N393" s="140">
        <f>IF(AND(G393=Summary!$F$32,I393&lt;=$C$18,OR(I394&gt;=$C$18,I394=0),SUM($N$20:N392)&lt;1,Summary!$F$33&lt;&gt;"Single"),1,0)</f>
        <v>0</v>
      </c>
      <c r="O393" s="503">
        <f>IF(M393=1,(($C$18-I393)*H393)+SUMIFS($J$20:J393,$G$20:G393,Summary!$F$32),IF(N393=1,(($C$18-K393)*H393)+SUMIFS($L$20:L393,$G$20:G393,Summary!$F$32),0))</f>
        <v>0</v>
      </c>
    </row>
    <row r="394" spans="7:15" x14ac:dyDescent="0.3">
      <c r="G394" s="500" t="s">
        <v>576</v>
      </c>
      <c r="H394" s="495"/>
      <c r="I394" s="484"/>
      <c r="J394" s="476">
        <f t="shared" si="23"/>
        <v>0</v>
      </c>
      <c r="K394" s="475"/>
      <c r="L394" s="476">
        <f t="shared" si="23"/>
        <v>0</v>
      </c>
      <c r="M394" s="140">
        <f>IF(AND(G394=Summary!$F$32,I394&lt;=$C$18,OR(I395&gt;=$C$18,I395=0),SUM($M$20:M393)&lt;1,Summary!$F$33="Single"),1,0)</f>
        <v>0</v>
      </c>
      <c r="N394" s="140">
        <f>IF(AND(G394=Summary!$F$32,I394&lt;=$C$18,OR(I395&gt;=$C$18,I395=0),SUM($N$20:N393)&lt;1,Summary!$F$33&lt;&gt;"Single"),1,0)</f>
        <v>0</v>
      </c>
      <c r="O394" s="503">
        <f>IF(M394=1,(($C$18-I394)*H394)+SUMIFS($J$20:J394,$G$20:G394,Summary!$F$32),IF(N394=1,(($C$18-K394)*H394)+SUMIFS($L$20:L394,$G$20:G394,Summary!$F$32),0))</f>
        <v>0</v>
      </c>
    </row>
    <row r="395" spans="7:15" x14ac:dyDescent="0.3">
      <c r="G395" s="500" t="s">
        <v>577</v>
      </c>
      <c r="H395" s="495">
        <v>0.01</v>
      </c>
      <c r="I395" s="484">
        <v>0</v>
      </c>
      <c r="J395" s="485">
        <v>0</v>
      </c>
      <c r="K395" s="475">
        <v>0</v>
      </c>
      <c r="L395" s="485">
        <v>0</v>
      </c>
      <c r="M395" s="140">
        <f>IF(AND(G395=Summary!$F$32,I395&lt;=$C$18,OR(I396&gt;=$C$18,I396=0),SUM($M$20:M394)&lt;1,Summary!$F$33="Single"),1,0)</f>
        <v>0</v>
      </c>
      <c r="N395" s="140">
        <f>IF(AND(G395=Summary!$F$32,I395&lt;=$C$18,OR(I396&gt;=$C$18,I396=0),SUM($N$20:N394)&lt;1,Summary!$F$33&lt;&gt;"Single"),1,0)</f>
        <v>0</v>
      </c>
      <c r="O395" s="503">
        <f>IF(M395=1,(($C$18-I395)*H395)+SUMIFS($J$20:J395,$G$20:G395,Summary!$F$32),IF(N395=1,(($C$18-K395)*H395)+SUMIFS($L$20:L395,$G$20:G395,Summary!$F$32),0))</f>
        <v>0</v>
      </c>
    </row>
    <row r="396" spans="7:15" x14ac:dyDescent="0.3">
      <c r="G396" s="500" t="s">
        <v>577</v>
      </c>
      <c r="H396" s="495">
        <v>0.02</v>
      </c>
      <c r="I396" s="484">
        <v>3600</v>
      </c>
      <c r="J396" s="476">
        <f>IF(H396&lt;&gt;0,(I396-I395)*$H395+SUM(J395:J395),0)</f>
        <v>36</v>
      </c>
      <c r="K396" s="475">
        <v>3600</v>
      </c>
      <c r="L396" s="476">
        <f>IF(J396&lt;&gt;0,(K396-K395)*$H395+SUM(L395:L395),0)</f>
        <v>36</v>
      </c>
      <c r="M396" s="140">
        <f>IF(AND(G396=Summary!$F$32,I396&lt;=$C$18,OR(I397&gt;=$C$18,I397=0),SUM($M$20:M395)&lt;1,Summary!$F$33="Single"),1,0)</f>
        <v>0</v>
      </c>
      <c r="N396" s="140">
        <f>IF(AND(G396=Summary!$F$32,I396&lt;=$C$18,OR(I397&gt;=$C$18,I397=0),SUM($N$20:N395)&lt;1,Summary!$F$33&lt;&gt;"Single"),1,0)</f>
        <v>0</v>
      </c>
      <c r="O396" s="503">
        <f>IF(M396=1,(($C$18-I396)*H396)+SUMIFS($J$20:J396,$G$20:G396,Summary!$F$32),IF(N396=1,(($C$18-K396)*H396)+SUMIFS($L$20:L396,$G$20:G396,Summary!$F$32),0))</f>
        <v>0</v>
      </c>
    </row>
    <row r="397" spans="7:15" x14ac:dyDescent="0.3">
      <c r="G397" s="500" t="s">
        <v>577</v>
      </c>
      <c r="H397" s="495">
        <v>0.03</v>
      </c>
      <c r="I397" s="484">
        <v>6300</v>
      </c>
      <c r="J397" s="476">
        <f t="shared" ref="J397:L409" si="24">IF(H397&lt;&gt;0,(I397-I396)*$H396+SUM(J396:J396),0)</f>
        <v>90</v>
      </c>
      <c r="K397" s="475">
        <v>6300</v>
      </c>
      <c r="L397" s="476">
        <f t="shared" si="24"/>
        <v>90</v>
      </c>
      <c r="M397" s="140">
        <f>IF(AND(G397=Summary!$F$32,I397&lt;=$C$18,OR(I398&gt;=$C$18,I398=0),SUM($M$20:M396)&lt;1,Summary!$F$33="Single"),1,0)</f>
        <v>0</v>
      </c>
      <c r="N397" s="140">
        <f>IF(AND(G397=Summary!$F$32,I397&lt;=$C$18,OR(I398&gt;=$C$18,I398=0),SUM($N$20:N396)&lt;1,Summary!$F$33&lt;&gt;"Single"),1,0)</f>
        <v>0</v>
      </c>
      <c r="O397" s="503">
        <f>IF(M397=1,(($C$18-I397)*H397)+SUMIFS($J$20:J397,$G$20:G397,Summary!$F$32),IF(N397=1,(($C$18-K397)*H397)+SUMIFS($L$20:L397,$G$20:G397,Summary!$F$32),0))</f>
        <v>0</v>
      </c>
    </row>
    <row r="398" spans="7:15" x14ac:dyDescent="0.3">
      <c r="G398" s="500" t="s">
        <v>577</v>
      </c>
      <c r="H398" s="495">
        <v>0.04</v>
      </c>
      <c r="I398" s="484">
        <v>9700</v>
      </c>
      <c r="J398" s="476">
        <f t="shared" si="24"/>
        <v>192</v>
      </c>
      <c r="K398" s="475">
        <v>9700</v>
      </c>
      <c r="L398" s="476">
        <f t="shared" si="24"/>
        <v>192</v>
      </c>
      <c r="M398" s="140">
        <f>IF(AND(G398=Summary!$F$32,I398&lt;=$C$18,OR(I399&gt;=$C$18,I399=0),SUM($M$20:M397)&lt;1,Summary!$F$33="Single"),1,0)</f>
        <v>0</v>
      </c>
      <c r="N398" s="140">
        <f>IF(AND(G398=Summary!$F$32,I398&lt;=$C$18,OR(I399&gt;=$C$18,I399=0),SUM($N$20:N397)&lt;1,Summary!$F$33&lt;&gt;"Single"),1,0)</f>
        <v>0</v>
      </c>
      <c r="O398" s="503">
        <f>IF(M398=1,(($C$18-I398)*H398)+SUMIFS($J$20:J398,$G$20:G398,Summary!$F$32),IF(N398=1,(($C$18-K398)*H398)+SUMIFS($L$20:L398,$G$20:G398,Summary!$F$32),0))</f>
        <v>0</v>
      </c>
    </row>
    <row r="399" spans="7:15" x14ac:dyDescent="0.3">
      <c r="G399" s="500" t="s">
        <v>577</v>
      </c>
      <c r="H399" s="495">
        <v>0.05</v>
      </c>
      <c r="I399" s="484">
        <v>13000</v>
      </c>
      <c r="J399" s="476">
        <f t="shared" si="24"/>
        <v>324</v>
      </c>
      <c r="K399" s="475">
        <v>13000</v>
      </c>
      <c r="L399" s="476">
        <f t="shared" si="24"/>
        <v>324</v>
      </c>
      <c r="M399" s="140">
        <f>IF(AND(G399=Summary!$F$32,I399&lt;=$C$18,OR(I400&gt;=$C$18,I400=0),SUM($M$20:M398)&lt;1,Summary!$F$33="Single"),1,0)</f>
        <v>0</v>
      </c>
      <c r="N399" s="140">
        <f>IF(AND(G399=Summary!$F$32,I399&lt;=$C$18,OR(I400&gt;=$C$18,I400=0),SUM($N$20:N398)&lt;1,Summary!$F$33&lt;&gt;"Single"),1,0)</f>
        <v>0</v>
      </c>
      <c r="O399" s="503">
        <f>IF(M399=1,(($C$18-I399)*H399)+SUMIFS($J$20:J399,$G$20:G399,Summary!$F$32),IF(N399=1,(($C$18-K399)*H399)+SUMIFS($L$20:L399,$G$20:G399,Summary!$F$32),0))</f>
        <v>0</v>
      </c>
    </row>
    <row r="400" spans="7:15" x14ac:dyDescent="0.3">
      <c r="G400" s="500" t="s">
        <v>577</v>
      </c>
      <c r="H400" s="495">
        <v>0.06</v>
      </c>
      <c r="I400" s="484">
        <v>16800</v>
      </c>
      <c r="J400" s="476">
        <f t="shared" si="24"/>
        <v>514</v>
      </c>
      <c r="K400" s="475">
        <v>16800</v>
      </c>
      <c r="L400" s="476">
        <f t="shared" si="24"/>
        <v>514</v>
      </c>
      <c r="M400" s="140">
        <f>IF(AND(G400=Summary!$F$32,I400&lt;=$C$18,OR(I401&gt;=$C$18,I401=0),SUM($M$20:M399)&lt;1,Summary!$F$33="Single"),1,0)</f>
        <v>0</v>
      </c>
      <c r="N400" s="140">
        <f>IF(AND(G400=Summary!$F$32,I400&lt;=$C$18,OR(I401&gt;=$C$18,I401=0),SUM($N$20:N399)&lt;1,Summary!$F$33&lt;&gt;"Single"),1,0)</f>
        <v>0</v>
      </c>
      <c r="O400" s="503">
        <f>IF(M400=1,(($C$18-I400)*H400)+SUMIFS($J$20:J400,$G$20:G400,Summary!$F$32),IF(N400=1,(($C$18-K400)*H400)+SUMIFS($L$20:L400,$G$20:G400,Summary!$F$32),0))</f>
        <v>0</v>
      </c>
    </row>
    <row r="401" spans="7:15" x14ac:dyDescent="0.3">
      <c r="G401" s="500" t="s">
        <v>577</v>
      </c>
      <c r="H401" s="495">
        <v>6.7500000000000004E-2</v>
      </c>
      <c r="I401" s="484">
        <v>21600</v>
      </c>
      <c r="J401" s="476">
        <f t="shared" si="24"/>
        <v>802</v>
      </c>
      <c r="K401" s="475">
        <v>21600</v>
      </c>
      <c r="L401" s="476">
        <f t="shared" si="24"/>
        <v>802</v>
      </c>
      <c r="M401" s="140">
        <f>IF(AND(G401=Summary!$F$32,I401&lt;=$C$18,OR(I402&gt;=$C$18,I402=0),SUM($M$20:M400)&lt;1,Summary!$F$33="Single"),1,0)</f>
        <v>0</v>
      </c>
      <c r="N401" s="140">
        <f>IF(AND(G401=Summary!$F$32,I401&lt;=$C$18,OR(I402&gt;=$C$18,I402=0),SUM($N$20:N400)&lt;1,Summary!$F$33&lt;&gt;"Single"),1,0)</f>
        <v>0</v>
      </c>
      <c r="O401" s="503">
        <f>IF(M401=1,(($C$18-I401)*H401)+SUMIFS($J$20:J401,$G$20:G401,Summary!$F$32),IF(N401=1,(($C$18-K401)*H401)+SUMIFS($L$20:L401,$G$20:G401,Summary!$F$32),0))</f>
        <v>0</v>
      </c>
    </row>
    <row r="402" spans="7:15" x14ac:dyDescent="0.3">
      <c r="G402" s="500" t="s">
        <v>577</v>
      </c>
      <c r="H402" s="495"/>
      <c r="I402" s="484"/>
      <c r="J402" s="476">
        <f t="shared" si="24"/>
        <v>0</v>
      </c>
      <c r="K402" s="475"/>
      <c r="L402" s="476">
        <f t="shared" si="24"/>
        <v>0</v>
      </c>
      <c r="M402" s="140">
        <f>IF(AND(G402=Summary!$F$32,I402&lt;=$C$18,OR(I403&gt;=$C$18,I403=0),SUM($M$20:M401)&lt;1,Summary!$F$33="Single"),1,0)</f>
        <v>0</v>
      </c>
      <c r="N402" s="140">
        <f>IF(AND(G402=Summary!$F$32,I402&lt;=$C$18,OR(I403&gt;=$C$18,I403=0),SUM($N$20:N401)&lt;1,Summary!$F$33&lt;&gt;"Single"),1,0)</f>
        <v>0</v>
      </c>
      <c r="O402" s="503">
        <f>IF(M402=1,(($C$18-I402)*H402)+SUMIFS($J$20:J402,$G$20:G402,Summary!$F$32),IF(N402=1,(($C$18-K402)*H402)+SUMIFS($L$20:L402,$G$20:G402,Summary!$F$32),0))</f>
        <v>0</v>
      </c>
    </row>
    <row r="403" spans="7:15" x14ac:dyDescent="0.3">
      <c r="G403" s="500" t="s">
        <v>577</v>
      </c>
      <c r="H403" s="495"/>
      <c r="I403" s="484"/>
      <c r="J403" s="476">
        <f t="shared" si="24"/>
        <v>0</v>
      </c>
      <c r="K403" s="475"/>
      <c r="L403" s="476">
        <f t="shared" si="24"/>
        <v>0</v>
      </c>
      <c r="M403" s="140">
        <f>IF(AND(G403=Summary!$F$32,I403&lt;=$C$18,OR(I404&gt;=$C$18,I404=0),SUM($M$20:M402)&lt;1,Summary!$F$33="Single"),1,0)</f>
        <v>0</v>
      </c>
      <c r="N403" s="140">
        <f>IF(AND(G403=Summary!$F$32,I403&lt;=$C$18,OR(I404&gt;=$C$18,I404=0),SUM($N$20:N402)&lt;1,Summary!$F$33&lt;&gt;"Single"),1,0)</f>
        <v>0</v>
      </c>
      <c r="O403" s="503">
        <f>IF(M403=1,(($C$18-I403)*H403)+SUMIFS($J$20:J403,$G$20:G403,Summary!$F$32),IF(N403=1,(($C$18-K403)*H403)+SUMIFS($L$20:L403,$G$20:G403,Summary!$F$32),0))</f>
        <v>0</v>
      </c>
    </row>
    <row r="404" spans="7:15" x14ac:dyDescent="0.3">
      <c r="G404" s="500" t="s">
        <v>577</v>
      </c>
      <c r="H404" s="495"/>
      <c r="I404" s="484"/>
      <c r="J404" s="476">
        <f t="shared" si="24"/>
        <v>0</v>
      </c>
      <c r="K404" s="475"/>
      <c r="L404" s="476">
        <f t="shared" si="24"/>
        <v>0</v>
      </c>
      <c r="M404" s="140">
        <f>IF(AND(G404=Summary!$F$32,I404&lt;=$C$18,OR(I405&gt;=$C$18,I405=0),SUM($M$20:M403)&lt;1,Summary!$F$33="Single"),1,0)</f>
        <v>0</v>
      </c>
      <c r="N404" s="140">
        <f>IF(AND(G404=Summary!$F$32,I404&lt;=$C$18,OR(I405&gt;=$C$18,I405=0),SUM($N$20:N403)&lt;1,Summary!$F$33&lt;&gt;"Single"),1,0)</f>
        <v>0</v>
      </c>
      <c r="O404" s="503">
        <f>IF(M404=1,(($C$18-I404)*H404)+SUMIFS($J$20:J404,$G$20:G404,Summary!$F$32),IF(N404=1,(($C$18-K404)*H404)+SUMIFS($L$20:L404,$G$20:G404,Summary!$F$32),0))</f>
        <v>0</v>
      </c>
    </row>
    <row r="405" spans="7:15" x14ac:dyDescent="0.3">
      <c r="G405" s="500" t="s">
        <v>577</v>
      </c>
      <c r="H405" s="495"/>
      <c r="I405" s="484"/>
      <c r="J405" s="476">
        <f t="shared" si="24"/>
        <v>0</v>
      </c>
      <c r="K405" s="475"/>
      <c r="L405" s="476">
        <f t="shared" si="24"/>
        <v>0</v>
      </c>
      <c r="M405" s="140">
        <f>IF(AND(G405=Summary!$F$32,I405&lt;=$C$18,OR(I406&gt;=$C$18,I406=0),SUM($M$20:M404)&lt;1,Summary!$F$33="Single"),1,0)</f>
        <v>0</v>
      </c>
      <c r="N405" s="140">
        <f>IF(AND(G405=Summary!$F$32,I405&lt;=$C$18,OR(I406&gt;=$C$18,I406=0),SUM($N$20:N404)&lt;1,Summary!$F$33&lt;&gt;"Single"),1,0)</f>
        <v>0</v>
      </c>
      <c r="O405" s="503">
        <f>IF(M405=1,(($C$18-I405)*H405)+SUMIFS($J$20:J405,$G$20:G405,Summary!$F$32),IF(N405=1,(($C$18-K405)*H405)+SUMIFS($L$20:L405,$G$20:G405,Summary!$F$32),0))</f>
        <v>0</v>
      </c>
    </row>
    <row r="406" spans="7:15" x14ac:dyDescent="0.3">
      <c r="G406" s="500" t="s">
        <v>577</v>
      </c>
      <c r="H406" s="495"/>
      <c r="I406" s="484"/>
      <c r="J406" s="476">
        <f t="shared" si="24"/>
        <v>0</v>
      </c>
      <c r="K406" s="475"/>
      <c r="L406" s="476">
        <f t="shared" si="24"/>
        <v>0</v>
      </c>
      <c r="M406" s="140">
        <f>IF(AND(G406=Summary!$F$32,I406&lt;=$C$18,OR(I407&gt;=$C$18,I407=0),SUM($M$20:M405)&lt;1,Summary!$F$33="Single"),1,0)</f>
        <v>0</v>
      </c>
      <c r="N406" s="140">
        <f>IF(AND(G406=Summary!$F$32,I406&lt;=$C$18,OR(I407&gt;=$C$18,I407=0),SUM($N$20:N405)&lt;1,Summary!$F$33&lt;&gt;"Single"),1,0)</f>
        <v>0</v>
      </c>
      <c r="O406" s="503">
        <f>IF(M406=1,(($C$18-I406)*H406)+SUMIFS($J$20:J406,$G$20:G406,Summary!$F$32),IF(N406=1,(($C$18-K406)*H406)+SUMIFS($L$20:L406,$G$20:G406,Summary!$F$32),0))</f>
        <v>0</v>
      </c>
    </row>
    <row r="407" spans="7:15" x14ac:dyDescent="0.3">
      <c r="G407" s="500" t="s">
        <v>577</v>
      </c>
      <c r="H407" s="495"/>
      <c r="I407" s="484"/>
      <c r="J407" s="476">
        <f t="shared" si="24"/>
        <v>0</v>
      </c>
      <c r="K407" s="475"/>
      <c r="L407" s="476">
        <f t="shared" si="24"/>
        <v>0</v>
      </c>
      <c r="M407" s="140">
        <f>IF(AND(G407=Summary!$F$32,I407&lt;=$C$18,OR(I408&gt;=$C$18,I408=0),SUM($M$20:M406)&lt;1,Summary!$F$33="Single"),1,0)</f>
        <v>0</v>
      </c>
      <c r="N407" s="140">
        <f>IF(AND(G407=Summary!$F$32,I407&lt;=$C$18,OR(I408&gt;=$C$18,I408=0),SUM($N$20:N406)&lt;1,Summary!$F$33&lt;&gt;"Single"),1,0)</f>
        <v>0</v>
      </c>
      <c r="O407" s="503">
        <f>IF(M407=1,(($C$18-I407)*H407)+SUMIFS($J$20:J407,$G$20:G407,Summary!$F$32),IF(N407=1,(($C$18-K407)*H407)+SUMIFS($L$20:L407,$G$20:G407,Summary!$F$32),0))</f>
        <v>0</v>
      </c>
    </row>
    <row r="408" spans="7:15" x14ac:dyDescent="0.3">
      <c r="G408" s="500" t="s">
        <v>577</v>
      </c>
      <c r="H408" s="495"/>
      <c r="I408" s="484"/>
      <c r="J408" s="476">
        <f t="shared" si="24"/>
        <v>0</v>
      </c>
      <c r="K408" s="475"/>
      <c r="L408" s="476">
        <f t="shared" si="24"/>
        <v>0</v>
      </c>
      <c r="M408" s="140">
        <f>IF(AND(G408=Summary!$F$32,I408&lt;=$C$18,OR(I409&gt;=$C$18,I409=0),SUM($M$20:M407)&lt;1,Summary!$F$33="Single"),1,0)</f>
        <v>0</v>
      </c>
      <c r="N408" s="140">
        <f>IF(AND(G408=Summary!$F$32,I408&lt;=$C$18,OR(I409&gt;=$C$18,I409=0),SUM($N$20:N407)&lt;1,Summary!$F$33&lt;&gt;"Single"),1,0)</f>
        <v>0</v>
      </c>
      <c r="O408" s="503">
        <f>IF(M408=1,(($C$18-I408)*H408)+SUMIFS($J$20:J408,$G$20:G408,Summary!$F$32),IF(N408=1,(($C$18-K408)*H408)+SUMIFS($L$20:L408,$G$20:G408,Summary!$F$32),0))</f>
        <v>0</v>
      </c>
    </row>
    <row r="409" spans="7:15" x14ac:dyDescent="0.3">
      <c r="G409" s="500" t="s">
        <v>577</v>
      </c>
      <c r="H409" s="495"/>
      <c r="I409" s="484"/>
      <c r="J409" s="476">
        <f t="shared" si="24"/>
        <v>0</v>
      </c>
      <c r="K409" s="475"/>
      <c r="L409" s="476">
        <f t="shared" si="24"/>
        <v>0</v>
      </c>
      <c r="M409" s="140">
        <f>IF(AND(G409=Summary!$F$32,I409&lt;=$C$18,OR(I410&gt;=$C$18,I410=0),SUM($M$20:M408)&lt;1,Summary!$F$33="Single"),1,0)</f>
        <v>0</v>
      </c>
      <c r="N409" s="140">
        <f>IF(AND(G409=Summary!$F$32,I409&lt;=$C$18,OR(I410&gt;=$C$18,I410=0),SUM($N$20:N408)&lt;1,Summary!$F$33&lt;&gt;"Single"),1,0)</f>
        <v>0</v>
      </c>
      <c r="O409" s="503">
        <f>IF(M409=1,(($C$18-I409)*H409)+SUMIFS($J$20:J409,$G$20:G409,Summary!$F$32),IF(N409=1,(($C$18-K409)*H409)+SUMIFS($L$20:L409,$G$20:G409,Summary!$F$32),0))</f>
        <v>0</v>
      </c>
    </row>
    <row r="410" spans="7:15" x14ac:dyDescent="0.3">
      <c r="G410" s="500" t="s">
        <v>578</v>
      </c>
      <c r="H410" s="495">
        <v>2.46E-2</v>
      </c>
      <c r="I410" s="484">
        <v>0</v>
      </c>
      <c r="J410" s="485">
        <v>0</v>
      </c>
      <c r="K410" s="475">
        <v>0</v>
      </c>
      <c r="L410" s="485">
        <v>0</v>
      </c>
      <c r="M410" s="140">
        <f>IF(AND(G410=Summary!$F$32,I410&lt;=$C$18,OR(I411&gt;=$C$18,I411=0),SUM($M$20:M409)&lt;1,Summary!$F$33="Single"),1,0)</f>
        <v>0</v>
      </c>
      <c r="N410" s="140">
        <f>IF(AND(G410=Summary!$F$32,I410&lt;=$C$18,OR(I411&gt;=$C$18,I411=0),SUM($N$20:N409)&lt;1,Summary!$F$33&lt;&gt;"Single"),1,0)</f>
        <v>0</v>
      </c>
      <c r="O410" s="503">
        <f>IF(M410=1,(($C$18-I410)*H410)+SUMIFS($J$20:J410,$G$20:G410,Summary!$F$32),IF(N410=1,(($C$18-K410)*H410)+SUMIFS($L$20:L410,$G$20:G410,Summary!$F$32),0))</f>
        <v>0</v>
      </c>
    </row>
    <row r="411" spans="7:15" x14ac:dyDescent="0.3">
      <c r="G411" s="500" t="s">
        <v>578</v>
      </c>
      <c r="H411" s="495">
        <v>3.5099999999999999E-2</v>
      </c>
      <c r="I411" s="484">
        <v>3700</v>
      </c>
      <c r="J411" s="476">
        <f>IF(H411&lt;&gt;0,(I411-I410)*$H410+SUM(J410:J410),0)</f>
        <v>91.02</v>
      </c>
      <c r="K411" s="475">
        <v>7390</v>
      </c>
      <c r="L411" s="476">
        <f>IF(J411&lt;&gt;0,(K411-K410)*$H410+SUM(L410:L410),0)</f>
        <v>181.79400000000001</v>
      </c>
      <c r="M411" s="140">
        <f>IF(AND(G411=Summary!$F$32,I411&lt;=$C$18,OR(I412&gt;=$C$18,I412=0),SUM($M$20:M410)&lt;1,Summary!$F$33="Single"),1,0)</f>
        <v>0</v>
      </c>
      <c r="N411" s="140">
        <f>IF(AND(G411=Summary!$F$32,I411&lt;=$C$18,OR(I412&gt;=$C$18,I412=0),SUM($N$20:N410)&lt;1,Summary!$F$33&lt;&gt;"Single"),1,0)</f>
        <v>0</v>
      </c>
      <c r="O411" s="503">
        <f>IF(M411=1,(($C$18-I411)*H411)+SUMIFS($J$20:J411,$G$20:G411,Summary!$F$32),IF(N411=1,(($C$18-K411)*H411)+SUMIFS($L$20:L411,$G$20:G411,Summary!$F$32),0))</f>
        <v>0</v>
      </c>
    </row>
    <row r="412" spans="7:15" x14ac:dyDescent="0.3">
      <c r="G412" s="500" t="s">
        <v>578</v>
      </c>
      <c r="H412" s="495">
        <v>5.0099999999999999E-2</v>
      </c>
      <c r="I412" s="484">
        <v>22170</v>
      </c>
      <c r="J412" s="476">
        <f t="shared" ref="J412:L424" si="25">IF(H412&lt;&gt;0,(I412-I411)*$H411+SUM(J411:J411),0)</f>
        <v>739.31700000000001</v>
      </c>
      <c r="K412" s="475">
        <v>44350</v>
      </c>
      <c r="L412" s="476">
        <f t="shared" si="25"/>
        <v>1479.0900000000001</v>
      </c>
      <c r="M412" s="140">
        <f>IF(AND(G412=Summary!$F$32,I412&lt;=$C$18,OR(I413&gt;=$C$18,I413=0),SUM($M$20:M411)&lt;1,Summary!$F$33="Single"),1,0)</f>
        <v>0</v>
      </c>
      <c r="N412" s="140">
        <f>IF(AND(G412=Summary!$F$32,I412&lt;=$C$18,OR(I413&gt;=$C$18,I413=0),SUM($N$20:N411)&lt;1,Summary!$F$33&lt;&gt;"Single"),1,0)</f>
        <v>0</v>
      </c>
      <c r="O412" s="503">
        <f>IF(M412=1,(($C$18-I412)*H412)+SUMIFS($J$20:J412,$G$20:G412,Summary!$F$32),IF(N412=1,(($C$18-K412)*H412)+SUMIFS($L$20:L412,$G$20:G412,Summary!$F$32),0))</f>
        <v>0</v>
      </c>
    </row>
    <row r="413" spans="7:15" x14ac:dyDescent="0.3">
      <c r="G413" s="500" t="s">
        <v>578</v>
      </c>
      <c r="H413" s="495">
        <v>6.6400000000000001E-2</v>
      </c>
      <c r="I413" s="484">
        <v>35730</v>
      </c>
      <c r="J413" s="476">
        <f t="shared" si="25"/>
        <v>1418.673</v>
      </c>
      <c r="K413" s="475">
        <v>71460</v>
      </c>
      <c r="L413" s="476">
        <f t="shared" si="25"/>
        <v>2837.3010000000004</v>
      </c>
      <c r="M413" s="140">
        <f>IF(AND(G413=Summary!$F$32,I413&lt;=$C$18,OR(I414&gt;=$C$18,I414=0),SUM($M$20:M412)&lt;1,Summary!$F$33="Single"),1,0)</f>
        <v>0</v>
      </c>
      <c r="N413" s="140">
        <f>IF(AND(G413=Summary!$F$32,I413&lt;=$C$18,OR(I414&gt;=$C$18,I414=0),SUM($N$20:N412)&lt;1,Summary!$F$33&lt;&gt;"Single"),1,0)</f>
        <v>0</v>
      </c>
      <c r="O413" s="503">
        <f>IF(M413=1,(($C$18-I413)*H413)+SUMIFS($J$20:J413,$G$20:G413,Summary!$F$32),IF(N413=1,(($C$18-K413)*H413)+SUMIFS($L$20:L413,$G$20:G413,Summary!$F$32),0))</f>
        <v>0</v>
      </c>
    </row>
    <row r="414" spans="7:15" x14ac:dyDescent="0.3">
      <c r="G414" s="500" t="s">
        <v>578</v>
      </c>
      <c r="H414" s="495"/>
      <c r="I414" s="484"/>
      <c r="J414" s="476">
        <f t="shared" si="25"/>
        <v>0</v>
      </c>
      <c r="K414" s="475"/>
      <c r="L414" s="476">
        <f t="shared" si="25"/>
        <v>0</v>
      </c>
      <c r="M414" s="140">
        <f>IF(AND(G414=Summary!$F$32,I414&lt;=$C$18,OR(I415&gt;=$C$18,I415=0),SUM($M$20:M413)&lt;1,Summary!$F$33="Single"),1,0)</f>
        <v>0</v>
      </c>
      <c r="N414" s="140">
        <f>IF(AND(G414=Summary!$F$32,I414&lt;=$C$18,OR(I415&gt;=$C$18,I415=0),SUM($N$20:N413)&lt;1,Summary!$F$33&lt;&gt;"Single"),1,0)</f>
        <v>0</v>
      </c>
      <c r="O414" s="503">
        <f>IF(M414=1,(($C$18-I414)*H414)+SUMIFS($J$20:J414,$G$20:G414,Summary!$F$32),IF(N414=1,(($C$18-K414)*H414)+SUMIFS($L$20:L414,$G$20:G414,Summary!$F$32),0))</f>
        <v>0</v>
      </c>
    </row>
    <row r="415" spans="7:15" x14ac:dyDescent="0.3">
      <c r="G415" s="500" t="s">
        <v>578</v>
      </c>
      <c r="H415" s="495"/>
      <c r="I415" s="484"/>
      <c r="J415" s="476">
        <f t="shared" si="25"/>
        <v>0</v>
      </c>
      <c r="K415" s="475"/>
      <c r="L415" s="476">
        <f t="shared" si="25"/>
        <v>0</v>
      </c>
      <c r="M415" s="140">
        <f>IF(AND(G415=Summary!$F$32,I415&lt;=$C$18,OR(I416&gt;=$C$18,I416=0),SUM($M$20:M414)&lt;1,Summary!$F$33="Single"),1,0)</f>
        <v>0</v>
      </c>
      <c r="N415" s="140">
        <f>IF(AND(G415=Summary!$F$32,I415&lt;=$C$18,OR(I416&gt;=$C$18,I416=0),SUM($N$20:N414)&lt;1,Summary!$F$33&lt;&gt;"Single"),1,0)</f>
        <v>0</v>
      </c>
      <c r="O415" s="503">
        <f>IF(M415=1,(($C$18-I415)*H415)+SUMIFS($J$20:J415,$G$20:G415,Summary!$F$32),IF(N415=1,(($C$18-K415)*H415)+SUMIFS($L$20:L415,$G$20:G415,Summary!$F$32),0))</f>
        <v>0</v>
      </c>
    </row>
    <row r="416" spans="7:15" x14ac:dyDescent="0.3">
      <c r="G416" s="500" t="s">
        <v>578</v>
      </c>
      <c r="H416" s="495"/>
      <c r="I416" s="484"/>
      <c r="J416" s="476">
        <f t="shared" si="25"/>
        <v>0</v>
      </c>
      <c r="K416" s="475"/>
      <c r="L416" s="476">
        <f t="shared" si="25"/>
        <v>0</v>
      </c>
      <c r="M416" s="140">
        <f>IF(AND(G416=Summary!$F$32,I416&lt;=$C$18,OR(I417&gt;=$C$18,I417=0),SUM($M$20:M415)&lt;1,Summary!$F$33="Single"),1,0)</f>
        <v>0</v>
      </c>
      <c r="N416" s="140">
        <f>IF(AND(G416=Summary!$F$32,I416&lt;=$C$18,OR(I417&gt;=$C$18,I417=0),SUM($N$20:N415)&lt;1,Summary!$F$33&lt;&gt;"Single"),1,0)</f>
        <v>0</v>
      </c>
      <c r="O416" s="503">
        <f>IF(M416=1,(($C$18-I416)*H416)+SUMIFS($J$20:J416,$G$20:G416,Summary!$F$32),IF(N416=1,(($C$18-K416)*H416)+SUMIFS($L$20:L416,$G$20:G416,Summary!$F$32),0))</f>
        <v>0</v>
      </c>
    </row>
    <row r="417" spans="7:15" x14ac:dyDescent="0.3">
      <c r="G417" s="500" t="s">
        <v>578</v>
      </c>
      <c r="H417" s="495"/>
      <c r="I417" s="484"/>
      <c r="J417" s="476">
        <f t="shared" si="25"/>
        <v>0</v>
      </c>
      <c r="K417" s="475"/>
      <c r="L417" s="476">
        <f t="shared" si="25"/>
        <v>0</v>
      </c>
      <c r="M417" s="140">
        <f>IF(AND(G417=Summary!$F$32,I417&lt;=$C$18,OR(I418&gt;=$C$18,I418=0),SUM($M$20:M416)&lt;1,Summary!$F$33="Single"),1,0)</f>
        <v>0</v>
      </c>
      <c r="N417" s="140">
        <f>IF(AND(G417=Summary!$F$32,I417&lt;=$C$18,OR(I418&gt;=$C$18,I418=0),SUM($N$20:N416)&lt;1,Summary!$F$33&lt;&gt;"Single"),1,0)</f>
        <v>0</v>
      </c>
      <c r="O417" s="503">
        <f>IF(M417=1,(($C$18-I417)*H417)+SUMIFS($J$20:J417,$G$20:G417,Summary!$F$32),IF(N417=1,(($C$18-K417)*H417)+SUMIFS($L$20:L417,$G$20:G417,Summary!$F$32),0))</f>
        <v>0</v>
      </c>
    </row>
    <row r="418" spans="7:15" x14ac:dyDescent="0.3">
      <c r="G418" s="500" t="s">
        <v>578</v>
      </c>
      <c r="H418" s="495"/>
      <c r="I418" s="484"/>
      <c r="J418" s="476">
        <f t="shared" si="25"/>
        <v>0</v>
      </c>
      <c r="K418" s="475"/>
      <c r="L418" s="476">
        <f t="shared" si="25"/>
        <v>0</v>
      </c>
      <c r="M418" s="140">
        <f>IF(AND(G418=Summary!$F$32,I418&lt;=$C$18,OR(I419&gt;=$C$18,I419=0),SUM($M$20:M417)&lt;1,Summary!$F$33="Single"),1,0)</f>
        <v>0</v>
      </c>
      <c r="N418" s="140">
        <f>IF(AND(G418=Summary!$F$32,I418&lt;=$C$18,OR(I419&gt;=$C$18,I419=0),SUM($N$20:N417)&lt;1,Summary!$F$33&lt;&gt;"Single"),1,0)</f>
        <v>0</v>
      </c>
      <c r="O418" s="503">
        <f>IF(M418=1,(($C$18-I418)*H418)+SUMIFS($J$20:J418,$G$20:G418,Summary!$F$32),IF(N418=1,(($C$18-K418)*H418)+SUMIFS($L$20:L418,$G$20:G418,Summary!$F$32),0))</f>
        <v>0</v>
      </c>
    </row>
    <row r="419" spans="7:15" x14ac:dyDescent="0.3">
      <c r="G419" s="500" t="s">
        <v>578</v>
      </c>
      <c r="H419" s="495"/>
      <c r="I419" s="484"/>
      <c r="J419" s="476">
        <f t="shared" si="25"/>
        <v>0</v>
      </c>
      <c r="K419" s="475"/>
      <c r="L419" s="476">
        <f t="shared" si="25"/>
        <v>0</v>
      </c>
      <c r="M419" s="140">
        <f>IF(AND(G419=Summary!$F$32,I419&lt;=$C$18,OR(I420&gt;=$C$18,I420=0),SUM($M$20:M418)&lt;1,Summary!$F$33="Single"),1,0)</f>
        <v>0</v>
      </c>
      <c r="N419" s="140">
        <f>IF(AND(G419=Summary!$F$32,I419&lt;=$C$18,OR(I420&gt;=$C$18,I420=0),SUM($N$20:N418)&lt;1,Summary!$F$33&lt;&gt;"Single"),1,0)</f>
        <v>0</v>
      </c>
      <c r="O419" s="503">
        <f>IF(M419=1,(($C$18-I419)*H419)+SUMIFS($J$20:J419,$G$20:G419,Summary!$F$32),IF(N419=1,(($C$18-K419)*H419)+SUMIFS($L$20:L419,$G$20:G419,Summary!$F$32),0))</f>
        <v>0</v>
      </c>
    </row>
    <row r="420" spans="7:15" x14ac:dyDescent="0.3">
      <c r="G420" s="500" t="s">
        <v>578</v>
      </c>
      <c r="H420" s="495"/>
      <c r="I420" s="484"/>
      <c r="J420" s="476">
        <f t="shared" si="25"/>
        <v>0</v>
      </c>
      <c r="K420" s="475"/>
      <c r="L420" s="476">
        <f t="shared" si="25"/>
        <v>0</v>
      </c>
      <c r="M420" s="140">
        <f>IF(AND(G420=Summary!$F$32,I420&lt;=$C$18,OR(I421&gt;=$C$18,I421=0),SUM($M$20:M419)&lt;1,Summary!$F$33="Single"),1,0)</f>
        <v>0</v>
      </c>
      <c r="N420" s="140">
        <f>IF(AND(G420=Summary!$F$32,I420&lt;=$C$18,OR(I421&gt;=$C$18,I421=0),SUM($N$20:N419)&lt;1,Summary!$F$33&lt;&gt;"Single"),1,0)</f>
        <v>0</v>
      </c>
      <c r="O420" s="503">
        <f>IF(M420=1,(($C$18-I420)*H420)+SUMIFS($J$20:J420,$G$20:G420,Summary!$F$32),IF(N420=1,(($C$18-K420)*H420)+SUMIFS($L$20:L420,$G$20:G420,Summary!$F$32),0))</f>
        <v>0</v>
      </c>
    </row>
    <row r="421" spans="7:15" x14ac:dyDescent="0.3">
      <c r="G421" s="500" t="s">
        <v>578</v>
      </c>
      <c r="H421" s="495"/>
      <c r="I421" s="484"/>
      <c r="J421" s="476">
        <f t="shared" si="25"/>
        <v>0</v>
      </c>
      <c r="K421" s="475"/>
      <c r="L421" s="476">
        <f t="shared" si="25"/>
        <v>0</v>
      </c>
      <c r="M421" s="140">
        <f>IF(AND(G421=Summary!$F$32,I421&lt;=$C$18,OR(I422&gt;=$C$18,I422=0),SUM($M$20:M420)&lt;1,Summary!$F$33="Single"),1,0)</f>
        <v>0</v>
      </c>
      <c r="N421" s="140">
        <f>IF(AND(G421=Summary!$F$32,I421&lt;=$C$18,OR(I422&gt;=$C$18,I422=0),SUM($N$20:N420)&lt;1,Summary!$F$33&lt;&gt;"Single"),1,0)</f>
        <v>0</v>
      </c>
      <c r="O421" s="503">
        <f>IF(M421=1,(($C$18-I421)*H421)+SUMIFS($J$20:J421,$G$20:G421,Summary!$F$32),IF(N421=1,(($C$18-K421)*H421)+SUMIFS($L$20:L421,$G$20:G421,Summary!$F$32),0))</f>
        <v>0</v>
      </c>
    </row>
    <row r="422" spans="7:15" x14ac:dyDescent="0.3">
      <c r="G422" s="500" t="s">
        <v>578</v>
      </c>
      <c r="H422" s="495"/>
      <c r="I422" s="484"/>
      <c r="J422" s="476">
        <f t="shared" si="25"/>
        <v>0</v>
      </c>
      <c r="K422" s="475"/>
      <c r="L422" s="476">
        <f t="shared" si="25"/>
        <v>0</v>
      </c>
      <c r="M422" s="140">
        <f>IF(AND(G422=Summary!$F$32,I422&lt;=$C$18,OR(I423&gt;=$C$18,I423=0),SUM($M$20:M421)&lt;1,Summary!$F$33="Single"),1,0)</f>
        <v>0</v>
      </c>
      <c r="N422" s="140">
        <f>IF(AND(G422=Summary!$F$32,I422&lt;=$C$18,OR(I423&gt;=$C$18,I423=0),SUM($N$20:N421)&lt;1,Summary!$F$33&lt;&gt;"Single"),1,0)</f>
        <v>0</v>
      </c>
      <c r="O422" s="503">
        <f>IF(M422=1,(($C$18-I422)*H422)+SUMIFS($J$20:J422,$G$20:G422,Summary!$F$32),IF(N422=1,(($C$18-K422)*H422)+SUMIFS($L$20:L422,$G$20:G422,Summary!$F$32),0))</f>
        <v>0</v>
      </c>
    </row>
    <row r="423" spans="7:15" x14ac:dyDescent="0.3">
      <c r="G423" s="500" t="s">
        <v>578</v>
      </c>
      <c r="H423" s="495"/>
      <c r="I423" s="484"/>
      <c r="J423" s="476">
        <f t="shared" si="25"/>
        <v>0</v>
      </c>
      <c r="K423" s="475"/>
      <c r="L423" s="476">
        <f t="shared" si="25"/>
        <v>0</v>
      </c>
      <c r="M423" s="140">
        <f>IF(AND(G423=Summary!$F$32,I423&lt;=$C$18,OR(I424&gt;=$C$18,I424=0),SUM($M$20:M422)&lt;1,Summary!$F$33="Single"),1,0)</f>
        <v>0</v>
      </c>
      <c r="N423" s="140">
        <f>IF(AND(G423=Summary!$F$32,I423&lt;=$C$18,OR(I424&gt;=$C$18,I424=0),SUM($N$20:N422)&lt;1,Summary!$F$33&lt;&gt;"Single"),1,0)</f>
        <v>0</v>
      </c>
      <c r="O423" s="503">
        <f>IF(M423=1,(($C$18-I423)*H423)+SUMIFS($J$20:J423,$G$20:G423,Summary!$F$32),IF(N423=1,(($C$18-K423)*H423)+SUMIFS($L$20:L423,$G$20:G423,Summary!$F$32),0))</f>
        <v>0</v>
      </c>
    </row>
    <row r="424" spans="7:15" x14ac:dyDescent="0.3">
      <c r="G424" s="500" t="s">
        <v>578</v>
      </c>
      <c r="H424" s="495"/>
      <c r="I424" s="484"/>
      <c r="J424" s="476">
        <f t="shared" si="25"/>
        <v>0</v>
      </c>
      <c r="K424" s="475"/>
      <c r="L424" s="476">
        <f t="shared" si="25"/>
        <v>0</v>
      </c>
      <c r="M424" s="140">
        <f>IF(AND(G424=Summary!$F$32,I424&lt;=$C$18,OR(I425&gt;=$C$18,I425=0),SUM($M$20:M423)&lt;1,Summary!$F$33="Single"),1,0)</f>
        <v>0</v>
      </c>
      <c r="N424" s="140">
        <f>IF(AND(G424=Summary!$F$32,I424&lt;=$C$18,OR(I425&gt;=$C$18,I425=0),SUM($N$20:N423)&lt;1,Summary!$F$33&lt;&gt;"Single"),1,0)</f>
        <v>0</v>
      </c>
      <c r="O424" s="503">
        <f>IF(M424=1,(($C$18-I424)*H424)+SUMIFS($J$20:J424,$G$20:G424,Summary!$F$32),IF(N424=1,(($C$18-K424)*H424)+SUMIFS($L$20:L424,$G$20:G424,Summary!$F$32),0))</f>
        <v>0</v>
      </c>
    </row>
    <row r="425" spans="7:15" x14ac:dyDescent="0.3">
      <c r="G425" s="500" t="s">
        <v>579</v>
      </c>
      <c r="H425" s="495"/>
      <c r="I425" s="484"/>
      <c r="J425" s="485">
        <v>0</v>
      </c>
      <c r="K425" s="475"/>
      <c r="L425" s="485">
        <v>0</v>
      </c>
      <c r="M425" s="140">
        <f>IF(AND(G425=Summary!$F$32,I425&lt;=$C$18,OR(I426&gt;=$C$18,I426=0),SUM($M$20:M424)&lt;1,Summary!$F$33="Single"),1,0)</f>
        <v>0</v>
      </c>
      <c r="N425" s="140">
        <f>IF(AND(G425=Summary!$F$32,I425&lt;=$C$18,OR(I426&gt;=$C$18,I426=0),SUM($N$20:N424)&lt;1,Summary!$F$33&lt;&gt;"Single"),1,0)</f>
        <v>0</v>
      </c>
      <c r="O425" s="503">
        <f>IF(M425=1,(($C$18-I425)*H425)+SUMIFS($J$20:J425,$G$20:G425,Summary!$F$32),IF(N425=1,(($C$18-K425)*H425)+SUMIFS($L$20:L425,$G$20:G425,Summary!$F$32),0))</f>
        <v>0</v>
      </c>
    </row>
    <row r="426" spans="7:15" x14ac:dyDescent="0.3">
      <c r="G426" s="500" t="s">
        <v>579</v>
      </c>
      <c r="H426" s="495"/>
      <c r="I426" s="484"/>
      <c r="J426" s="476">
        <f>IF(H426&lt;&gt;0,(I426-I425)*$H425+SUM(J425:J425),0)</f>
        <v>0</v>
      </c>
      <c r="K426" s="475"/>
      <c r="L426" s="476">
        <f>IF(J426&lt;&gt;0,(K426-K425)*$H425+SUM(L425:L425),0)</f>
        <v>0</v>
      </c>
      <c r="M426" s="140">
        <f>IF(AND(G426=Summary!$F$32,I426&lt;=$C$18,OR(I427&gt;=$C$18,I427=0),SUM($M$20:M425)&lt;1,Summary!$F$33="Single"),1,0)</f>
        <v>0</v>
      </c>
      <c r="N426" s="140">
        <f>IF(AND(G426=Summary!$F$32,I426&lt;=$C$18,OR(I427&gt;=$C$18,I427=0),SUM($N$20:N425)&lt;1,Summary!$F$33&lt;&gt;"Single"),1,0)</f>
        <v>0</v>
      </c>
      <c r="O426" s="503">
        <f>IF(M426=1,(($C$18-I426)*H426)+SUMIFS($J$20:J426,$G$20:G426,Summary!$F$32),IF(N426=1,(($C$18-K426)*H426)+SUMIFS($L$20:L426,$G$20:G426,Summary!$F$32),0))</f>
        <v>0</v>
      </c>
    </row>
    <row r="427" spans="7:15" x14ac:dyDescent="0.3">
      <c r="G427" s="500" t="s">
        <v>579</v>
      </c>
      <c r="H427" s="495"/>
      <c r="I427" s="484"/>
      <c r="J427" s="476">
        <f t="shared" ref="J427:L439" si="26">IF(H427&lt;&gt;0,(I427-I426)*$H426+SUM(J426:J426),0)</f>
        <v>0</v>
      </c>
      <c r="K427" s="475"/>
      <c r="L427" s="476">
        <f t="shared" si="26"/>
        <v>0</v>
      </c>
      <c r="M427" s="140">
        <f>IF(AND(G427=Summary!$F$32,I427&lt;=$C$18,OR(I428&gt;=$C$18,I428=0),SUM($M$20:M426)&lt;1,Summary!$F$33="Single"),1,0)</f>
        <v>0</v>
      </c>
      <c r="N427" s="140">
        <f>IF(AND(G427=Summary!$F$32,I427&lt;=$C$18,OR(I428&gt;=$C$18,I428=0),SUM($N$20:N426)&lt;1,Summary!$F$33&lt;&gt;"Single"),1,0)</f>
        <v>0</v>
      </c>
      <c r="O427" s="503">
        <f>IF(M427=1,(($C$18-I427)*H427)+SUMIFS($J$20:J427,$G$20:G427,Summary!$F$32),IF(N427=1,(($C$18-K427)*H427)+SUMIFS($L$20:L427,$G$20:G427,Summary!$F$32),0))</f>
        <v>0</v>
      </c>
    </row>
    <row r="428" spans="7:15" x14ac:dyDescent="0.3">
      <c r="G428" s="500" t="s">
        <v>579</v>
      </c>
      <c r="H428" s="495"/>
      <c r="I428" s="484"/>
      <c r="J428" s="476">
        <f t="shared" si="26"/>
        <v>0</v>
      </c>
      <c r="K428" s="475"/>
      <c r="L428" s="476">
        <f t="shared" si="26"/>
        <v>0</v>
      </c>
      <c r="M428" s="140">
        <f>IF(AND(G428=Summary!$F$32,I428&lt;=$C$18,OR(I429&gt;=$C$18,I429=0),SUM($M$20:M427)&lt;1,Summary!$F$33="Single"),1,0)</f>
        <v>0</v>
      </c>
      <c r="N428" s="140">
        <f>IF(AND(G428=Summary!$F$32,I428&lt;=$C$18,OR(I429&gt;=$C$18,I429=0),SUM($N$20:N427)&lt;1,Summary!$F$33&lt;&gt;"Single"),1,0)</f>
        <v>0</v>
      </c>
      <c r="O428" s="503">
        <f>IF(M428=1,(($C$18-I428)*H428)+SUMIFS($J$20:J428,$G$20:G428,Summary!$F$32),IF(N428=1,(($C$18-K428)*H428)+SUMIFS($L$20:L428,$G$20:G428,Summary!$F$32),0))</f>
        <v>0</v>
      </c>
    </row>
    <row r="429" spans="7:15" x14ac:dyDescent="0.3">
      <c r="G429" s="500" t="s">
        <v>579</v>
      </c>
      <c r="H429" s="495"/>
      <c r="I429" s="484"/>
      <c r="J429" s="476">
        <f t="shared" si="26"/>
        <v>0</v>
      </c>
      <c r="K429" s="475"/>
      <c r="L429" s="476">
        <f t="shared" si="26"/>
        <v>0</v>
      </c>
      <c r="M429" s="140">
        <f>IF(AND(G429=Summary!$F$32,I429&lt;=$C$18,OR(I430&gt;=$C$18,I430=0),SUM($M$20:M428)&lt;1,Summary!$F$33="Single"),1,0)</f>
        <v>0</v>
      </c>
      <c r="N429" s="140">
        <f>IF(AND(G429=Summary!$F$32,I429&lt;=$C$18,OR(I430&gt;=$C$18,I430=0),SUM($N$20:N428)&lt;1,Summary!$F$33&lt;&gt;"Single"),1,0)</f>
        <v>0</v>
      </c>
      <c r="O429" s="503">
        <f>IF(M429=1,(($C$18-I429)*H429)+SUMIFS($J$20:J429,$G$20:G429,Summary!$F$32),IF(N429=1,(($C$18-K429)*H429)+SUMIFS($L$20:L429,$G$20:G429,Summary!$F$32),0))</f>
        <v>0</v>
      </c>
    </row>
    <row r="430" spans="7:15" x14ac:dyDescent="0.3">
      <c r="G430" s="500" t="s">
        <v>579</v>
      </c>
      <c r="H430" s="495"/>
      <c r="I430" s="484"/>
      <c r="J430" s="476">
        <f t="shared" si="26"/>
        <v>0</v>
      </c>
      <c r="K430" s="475"/>
      <c r="L430" s="476">
        <f t="shared" si="26"/>
        <v>0</v>
      </c>
      <c r="M430" s="140">
        <f>IF(AND(G430=Summary!$F$32,I430&lt;=$C$18,OR(I431&gt;=$C$18,I431=0),SUM($M$20:M429)&lt;1,Summary!$F$33="Single"),1,0)</f>
        <v>0</v>
      </c>
      <c r="N430" s="140">
        <f>IF(AND(G430=Summary!$F$32,I430&lt;=$C$18,OR(I431&gt;=$C$18,I431=0),SUM($N$20:N429)&lt;1,Summary!$F$33&lt;&gt;"Single"),1,0)</f>
        <v>0</v>
      </c>
      <c r="O430" s="503">
        <f>IF(M430=1,(($C$18-I430)*H430)+SUMIFS($J$20:J430,$G$20:G430,Summary!$F$32),IF(N430=1,(($C$18-K430)*H430)+SUMIFS($L$20:L430,$G$20:G430,Summary!$F$32),0))</f>
        <v>0</v>
      </c>
    </row>
    <row r="431" spans="7:15" x14ac:dyDescent="0.3">
      <c r="G431" s="500" t="s">
        <v>579</v>
      </c>
      <c r="H431" s="495"/>
      <c r="I431" s="484"/>
      <c r="J431" s="476">
        <f t="shared" si="26"/>
        <v>0</v>
      </c>
      <c r="K431" s="475"/>
      <c r="L431" s="476">
        <f t="shared" si="26"/>
        <v>0</v>
      </c>
      <c r="M431" s="140">
        <f>IF(AND(G431=Summary!$F$32,I431&lt;=$C$18,OR(I432&gt;=$C$18,I432=0),SUM($M$20:M430)&lt;1,Summary!$F$33="Single"),1,0)</f>
        <v>0</v>
      </c>
      <c r="N431" s="140">
        <f>IF(AND(G431=Summary!$F$32,I431&lt;=$C$18,OR(I432&gt;=$C$18,I432=0),SUM($N$20:N430)&lt;1,Summary!$F$33&lt;&gt;"Single"),1,0)</f>
        <v>0</v>
      </c>
      <c r="O431" s="503">
        <f>IF(M431=1,(($C$18-I431)*H431)+SUMIFS($J$20:J431,$G$20:G431,Summary!$F$32),IF(N431=1,(($C$18-K431)*H431)+SUMIFS($L$20:L431,$G$20:G431,Summary!$F$32),0))</f>
        <v>0</v>
      </c>
    </row>
    <row r="432" spans="7:15" x14ac:dyDescent="0.3">
      <c r="G432" s="500" t="s">
        <v>579</v>
      </c>
      <c r="H432" s="495"/>
      <c r="I432" s="484"/>
      <c r="J432" s="476">
        <f t="shared" si="26"/>
        <v>0</v>
      </c>
      <c r="K432" s="475"/>
      <c r="L432" s="476">
        <f t="shared" si="26"/>
        <v>0</v>
      </c>
      <c r="M432" s="140">
        <f>IF(AND(G432=Summary!$F$32,I432&lt;=$C$18,OR(I433&gt;=$C$18,I433=0),SUM($M$20:M431)&lt;1,Summary!$F$33="Single"),1,0)</f>
        <v>0</v>
      </c>
      <c r="N432" s="140">
        <f>IF(AND(G432=Summary!$F$32,I432&lt;=$C$18,OR(I433&gt;=$C$18,I433=0),SUM($N$20:N431)&lt;1,Summary!$F$33&lt;&gt;"Single"),1,0)</f>
        <v>0</v>
      </c>
      <c r="O432" s="503">
        <f>IF(M432=1,(($C$18-I432)*H432)+SUMIFS($J$20:J432,$G$20:G432,Summary!$F$32),IF(N432=1,(($C$18-K432)*H432)+SUMIFS($L$20:L432,$G$20:G432,Summary!$F$32),0))</f>
        <v>0</v>
      </c>
    </row>
    <row r="433" spans="7:15" x14ac:dyDescent="0.3">
      <c r="G433" s="500" t="s">
        <v>579</v>
      </c>
      <c r="H433" s="495"/>
      <c r="I433" s="484"/>
      <c r="J433" s="476">
        <f t="shared" si="26"/>
        <v>0</v>
      </c>
      <c r="K433" s="475"/>
      <c r="L433" s="476">
        <f t="shared" si="26"/>
        <v>0</v>
      </c>
      <c r="M433" s="140">
        <f>IF(AND(G433=Summary!$F$32,I433&lt;=$C$18,OR(I434&gt;=$C$18,I434=0),SUM($M$20:M432)&lt;1,Summary!$F$33="Single"),1,0)</f>
        <v>0</v>
      </c>
      <c r="N433" s="140">
        <f>IF(AND(G433=Summary!$F$32,I433&lt;=$C$18,OR(I434&gt;=$C$18,I434=0),SUM($N$20:N432)&lt;1,Summary!$F$33&lt;&gt;"Single"),1,0)</f>
        <v>0</v>
      </c>
      <c r="O433" s="503">
        <f>IF(M433=1,(($C$18-I433)*H433)+SUMIFS($J$20:J433,$G$20:G433,Summary!$F$32),IF(N433=1,(($C$18-K433)*H433)+SUMIFS($L$20:L433,$G$20:G433,Summary!$F$32),0))</f>
        <v>0</v>
      </c>
    </row>
    <row r="434" spans="7:15" x14ac:dyDescent="0.3">
      <c r="G434" s="500" t="s">
        <v>579</v>
      </c>
      <c r="H434" s="495"/>
      <c r="I434" s="484"/>
      <c r="J434" s="476">
        <f t="shared" si="26"/>
        <v>0</v>
      </c>
      <c r="K434" s="475"/>
      <c r="L434" s="476">
        <f t="shared" si="26"/>
        <v>0</v>
      </c>
      <c r="M434" s="140">
        <f>IF(AND(G434=Summary!$F$32,I434&lt;=$C$18,OR(I435&gt;=$C$18,I435=0),SUM($M$20:M433)&lt;1,Summary!$F$33="Single"),1,0)</f>
        <v>0</v>
      </c>
      <c r="N434" s="140">
        <f>IF(AND(G434=Summary!$F$32,I434&lt;=$C$18,OR(I435&gt;=$C$18,I435=0),SUM($N$20:N433)&lt;1,Summary!$F$33&lt;&gt;"Single"),1,0)</f>
        <v>0</v>
      </c>
      <c r="O434" s="503">
        <f>IF(M434=1,(($C$18-I434)*H434)+SUMIFS($J$20:J434,$G$20:G434,Summary!$F$32),IF(N434=1,(($C$18-K434)*H434)+SUMIFS($L$20:L434,$G$20:G434,Summary!$F$32),0))</f>
        <v>0</v>
      </c>
    </row>
    <row r="435" spans="7:15" x14ac:dyDescent="0.3">
      <c r="G435" s="500" t="s">
        <v>579</v>
      </c>
      <c r="H435" s="495"/>
      <c r="I435" s="484"/>
      <c r="J435" s="476">
        <f t="shared" si="26"/>
        <v>0</v>
      </c>
      <c r="K435" s="475"/>
      <c r="L435" s="476">
        <f t="shared" si="26"/>
        <v>0</v>
      </c>
      <c r="M435" s="140">
        <f>IF(AND(G435=Summary!$F$32,I435&lt;=$C$18,OR(I436&gt;=$C$18,I436=0),SUM($M$20:M434)&lt;1,Summary!$F$33="Single"),1,0)</f>
        <v>0</v>
      </c>
      <c r="N435" s="140">
        <f>IF(AND(G435=Summary!$F$32,I435&lt;=$C$18,OR(I436&gt;=$C$18,I436=0),SUM($N$20:N434)&lt;1,Summary!$F$33&lt;&gt;"Single"),1,0)</f>
        <v>0</v>
      </c>
      <c r="O435" s="503">
        <f>IF(M435=1,(($C$18-I435)*H435)+SUMIFS($J$20:J435,$G$20:G435,Summary!$F$32),IF(N435=1,(($C$18-K435)*H435)+SUMIFS($L$20:L435,$G$20:G435,Summary!$F$32),0))</f>
        <v>0</v>
      </c>
    </row>
    <row r="436" spans="7:15" x14ac:dyDescent="0.3">
      <c r="G436" s="500" t="s">
        <v>579</v>
      </c>
      <c r="H436" s="495"/>
      <c r="I436" s="484"/>
      <c r="J436" s="476">
        <f t="shared" si="26"/>
        <v>0</v>
      </c>
      <c r="K436" s="475"/>
      <c r="L436" s="476">
        <f t="shared" si="26"/>
        <v>0</v>
      </c>
      <c r="M436" s="140">
        <f>IF(AND(G436=Summary!$F$32,I436&lt;=$C$18,OR(I437&gt;=$C$18,I437=0),SUM($M$20:M435)&lt;1,Summary!$F$33="Single"),1,0)</f>
        <v>0</v>
      </c>
      <c r="N436" s="140">
        <f>IF(AND(G436=Summary!$F$32,I436&lt;=$C$18,OR(I437&gt;=$C$18,I437=0),SUM($N$20:N435)&lt;1,Summary!$F$33&lt;&gt;"Single"),1,0)</f>
        <v>0</v>
      </c>
      <c r="O436" s="503">
        <f>IF(M436=1,(($C$18-I436)*H436)+SUMIFS($J$20:J436,$G$20:G436,Summary!$F$32),IF(N436=1,(($C$18-K436)*H436)+SUMIFS($L$20:L436,$G$20:G436,Summary!$F$32),0))</f>
        <v>0</v>
      </c>
    </row>
    <row r="437" spans="7:15" x14ac:dyDescent="0.3">
      <c r="G437" s="500" t="s">
        <v>579</v>
      </c>
      <c r="H437" s="495"/>
      <c r="I437" s="484"/>
      <c r="J437" s="476">
        <f t="shared" si="26"/>
        <v>0</v>
      </c>
      <c r="K437" s="475"/>
      <c r="L437" s="476">
        <f t="shared" si="26"/>
        <v>0</v>
      </c>
      <c r="M437" s="140">
        <f>IF(AND(G437=Summary!$F$32,I437&lt;=$C$18,OR(I438&gt;=$C$18,I438=0),SUM($M$20:M436)&lt;1,Summary!$F$33="Single"),1,0)</f>
        <v>0</v>
      </c>
      <c r="N437" s="140">
        <f>IF(AND(G437=Summary!$F$32,I437&lt;=$C$18,OR(I438&gt;=$C$18,I438=0),SUM($N$20:N436)&lt;1,Summary!$F$33&lt;&gt;"Single"),1,0)</f>
        <v>0</v>
      </c>
      <c r="O437" s="503">
        <f>IF(M437=1,(($C$18-I437)*H437)+SUMIFS($J$20:J437,$G$20:G437,Summary!$F$32),IF(N437=1,(($C$18-K437)*H437)+SUMIFS($L$20:L437,$G$20:G437,Summary!$F$32),0))</f>
        <v>0</v>
      </c>
    </row>
    <row r="438" spans="7:15" x14ac:dyDescent="0.3">
      <c r="G438" s="500" t="s">
        <v>579</v>
      </c>
      <c r="H438" s="495"/>
      <c r="I438" s="484"/>
      <c r="J438" s="476">
        <f t="shared" si="26"/>
        <v>0</v>
      </c>
      <c r="K438" s="475"/>
      <c r="L438" s="476">
        <f t="shared" si="26"/>
        <v>0</v>
      </c>
      <c r="M438" s="140">
        <f>IF(AND(G438=Summary!$F$32,I438&lt;=$C$18,OR(I439&gt;=$C$18,I439=0),SUM($M$20:M437)&lt;1,Summary!$F$33="Single"),1,0)</f>
        <v>0</v>
      </c>
      <c r="N438" s="140">
        <f>IF(AND(G438=Summary!$F$32,I438&lt;=$C$18,OR(I439&gt;=$C$18,I439=0),SUM($N$20:N437)&lt;1,Summary!$F$33&lt;&gt;"Single"),1,0)</f>
        <v>0</v>
      </c>
      <c r="O438" s="503">
        <f>IF(M438=1,(($C$18-I438)*H438)+SUMIFS($J$20:J438,$G$20:G438,Summary!$F$32),IF(N438=1,(($C$18-K438)*H438)+SUMIFS($L$20:L438,$G$20:G438,Summary!$F$32),0))</f>
        <v>0</v>
      </c>
    </row>
    <row r="439" spans="7:15" x14ac:dyDescent="0.3">
      <c r="G439" s="500" t="s">
        <v>579</v>
      </c>
      <c r="H439" s="495"/>
      <c r="I439" s="484"/>
      <c r="J439" s="476">
        <f t="shared" si="26"/>
        <v>0</v>
      </c>
      <c r="K439" s="475"/>
      <c r="L439" s="476">
        <f t="shared" si="26"/>
        <v>0</v>
      </c>
      <c r="M439" s="140">
        <f>IF(AND(G439=Summary!$F$32,I439&lt;=$C$18,OR(I440&gt;=$C$18,I440=0),SUM($M$20:M438)&lt;1,Summary!$F$33="Single"),1,0)</f>
        <v>0</v>
      </c>
      <c r="N439" s="140">
        <f>IF(AND(G439=Summary!$F$32,I439&lt;=$C$18,OR(I440&gt;=$C$18,I440=0),SUM($N$20:N438)&lt;1,Summary!$F$33&lt;&gt;"Single"),1,0)</f>
        <v>0</v>
      </c>
      <c r="O439" s="503">
        <f>IF(M439=1,(($C$18-I439)*H439)+SUMIFS($J$20:J439,$G$20:G439,Summary!$F$32),IF(N439=1,(($C$18-K439)*H439)+SUMIFS($L$20:L439,$G$20:G439,Summary!$F$32),0))</f>
        <v>0</v>
      </c>
    </row>
    <row r="440" spans="7:15" x14ac:dyDescent="0.3">
      <c r="G440" s="500" t="s">
        <v>580</v>
      </c>
      <c r="H440" s="495"/>
      <c r="I440" s="484"/>
      <c r="J440" s="485">
        <v>0</v>
      </c>
      <c r="K440" s="475"/>
      <c r="L440" s="485">
        <v>0</v>
      </c>
      <c r="M440" s="140">
        <f>IF(AND(G440=Summary!$F$32,I440&lt;=$C$18,OR(I441&gt;=$C$18,I441=0),SUM($M$20:M439)&lt;1,Summary!$F$33="Single"),1,0)</f>
        <v>0</v>
      </c>
      <c r="N440" s="140">
        <f>IF(AND(G440=Summary!$F$32,I440&lt;=$C$18,OR(I441&gt;=$C$18,I441=0),SUM($N$20:N439)&lt;1,Summary!$F$33&lt;&gt;"Single"),1,0)</f>
        <v>0</v>
      </c>
      <c r="O440" s="503">
        <f>IF(M440=1,(($C$18-I440)*H440)+SUMIFS($J$20:J440,$G$20:G440,Summary!$F$32),IF(N440=1,(($C$18-K440)*H440)+SUMIFS($L$20:L440,$G$20:G440,Summary!$F$32),0))</f>
        <v>0</v>
      </c>
    </row>
    <row r="441" spans="7:15" x14ac:dyDescent="0.3">
      <c r="G441" s="500" t="s">
        <v>580</v>
      </c>
      <c r="H441" s="495"/>
      <c r="I441" s="484"/>
      <c r="J441" s="476">
        <f>IF(H441&lt;&gt;0,(I441-I440)*$H440+SUM(J440:J440),0)</f>
        <v>0</v>
      </c>
      <c r="K441" s="475"/>
      <c r="L441" s="476">
        <f>IF(J441&lt;&gt;0,(K441-K440)*$H440+SUM(L440:L440),0)</f>
        <v>0</v>
      </c>
      <c r="M441" s="140">
        <f>IF(AND(G441=Summary!$F$32,I441&lt;=$C$18,OR(I442&gt;=$C$18,I442=0),SUM($M$20:M440)&lt;1,Summary!$F$33="Single"),1,0)</f>
        <v>0</v>
      </c>
      <c r="N441" s="140">
        <f>IF(AND(G441=Summary!$F$32,I441&lt;=$C$18,OR(I442&gt;=$C$18,I442=0),SUM($N$20:N440)&lt;1,Summary!$F$33&lt;&gt;"Single"),1,0)</f>
        <v>0</v>
      </c>
      <c r="O441" s="503">
        <f>IF(M441=1,(($C$18-I441)*H441)+SUMIFS($J$20:J441,$G$20:G441,Summary!$F$32),IF(N441=1,(($C$18-K441)*H441)+SUMIFS($L$20:L441,$G$20:G441,Summary!$F$32),0))</f>
        <v>0</v>
      </c>
    </row>
    <row r="442" spans="7:15" x14ac:dyDescent="0.3">
      <c r="G442" s="500" t="s">
        <v>580</v>
      </c>
      <c r="H442" s="495"/>
      <c r="I442" s="484"/>
      <c r="J442" s="476">
        <f t="shared" ref="J442:L454" si="27">IF(H442&lt;&gt;0,(I442-I441)*$H441+SUM(J441:J441),0)</f>
        <v>0</v>
      </c>
      <c r="K442" s="475"/>
      <c r="L442" s="476">
        <f t="shared" si="27"/>
        <v>0</v>
      </c>
      <c r="M442" s="140">
        <f>IF(AND(G442=Summary!$F$32,I442&lt;=$C$18,OR(I443&gt;=$C$18,I443=0),SUM($M$20:M441)&lt;1,Summary!$F$33="Single"),1,0)</f>
        <v>0</v>
      </c>
      <c r="N442" s="140">
        <f>IF(AND(G442=Summary!$F$32,I442&lt;=$C$18,OR(I443&gt;=$C$18,I443=0),SUM($N$20:N441)&lt;1,Summary!$F$33&lt;&gt;"Single"),1,0)</f>
        <v>0</v>
      </c>
      <c r="O442" s="503">
        <f>IF(M442=1,(($C$18-I442)*H442)+SUMIFS($J$20:J442,$G$20:G442,Summary!$F$32),IF(N442=1,(($C$18-K442)*H442)+SUMIFS($L$20:L442,$G$20:G442,Summary!$F$32),0))</f>
        <v>0</v>
      </c>
    </row>
    <row r="443" spans="7:15" x14ac:dyDescent="0.3">
      <c r="G443" s="500" t="s">
        <v>580</v>
      </c>
      <c r="H443" s="495"/>
      <c r="I443" s="484"/>
      <c r="J443" s="476">
        <f t="shared" si="27"/>
        <v>0</v>
      </c>
      <c r="K443" s="475"/>
      <c r="L443" s="476">
        <f t="shared" si="27"/>
        <v>0</v>
      </c>
      <c r="M443" s="140">
        <f>IF(AND(G443=Summary!$F$32,I443&lt;=$C$18,OR(I444&gt;=$C$18,I444=0),SUM($M$20:M442)&lt;1,Summary!$F$33="Single"),1,0)</f>
        <v>0</v>
      </c>
      <c r="N443" s="140">
        <f>IF(AND(G443=Summary!$F$32,I443&lt;=$C$18,OR(I444&gt;=$C$18,I444=0),SUM($N$20:N442)&lt;1,Summary!$F$33&lt;&gt;"Single"),1,0)</f>
        <v>0</v>
      </c>
      <c r="O443" s="503">
        <f>IF(M443=1,(($C$18-I443)*H443)+SUMIFS($J$20:J443,$G$20:G443,Summary!$F$32),IF(N443=1,(($C$18-K443)*H443)+SUMIFS($L$20:L443,$G$20:G443,Summary!$F$32),0))</f>
        <v>0</v>
      </c>
    </row>
    <row r="444" spans="7:15" x14ac:dyDescent="0.3">
      <c r="G444" s="500" t="s">
        <v>580</v>
      </c>
      <c r="H444" s="495"/>
      <c r="I444" s="484"/>
      <c r="J444" s="476">
        <f t="shared" si="27"/>
        <v>0</v>
      </c>
      <c r="K444" s="475"/>
      <c r="L444" s="476">
        <f t="shared" si="27"/>
        <v>0</v>
      </c>
      <c r="M444" s="140">
        <f>IF(AND(G444=Summary!$F$32,I444&lt;=$C$18,OR(I445&gt;=$C$18,I445=0),SUM($M$20:M443)&lt;1,Summary!$F$33="Single"),1,0)</f>
        <v>0</v>
      </c>
      <c r="N444" s="140">
        <f>IF(AND(G444=Summary!$F$32,I444&lt;=$C$18,OR(I445&gt;=$C$18,I445=0),SUM($N$20:N443)&lt;1,Summary!$F$33&lt;&gt;"Single"),1,0)</f>
        <v>0</v>
      </c>
      <c r="O444" s="503">
        <f>IF(M444=1,(($C$18-I444)*H444)+SUMIFS($J$20:J444,$G$20:G444,Summary!$F$32),IF(N444=1,(($C$18-K444)*H444)+SUMIFS($L$20:L444,$G$20:G444,Summary!$F$32),0))</f>
        <v>0</v>
      </c>
    </row>
    <row r="445" spans="7:15" x14ac:dyDescent="0.3">
      <c r="G445" s="500" t="s">
        <v>580</v>
      </c>
      <c r="H445" s="495"/>
      <c r="I445" s="484"/>
      <c r="J445" s="476">
        <f t="shared" si="27"/>
        <v>0</v>
      </c>
      <c r="K445" s="475"/>
      <c r="L445" s="476">
        <f t="shared" si="27"/>
        <v>0</v>
      </c>
      <c r="M445" s="140">
        <f>IF(AND(G445=Summary!$F$32,I445&lt;=$C$18,OR(I446&gt;=$C$18,I446=0),SUM($M$20:M444)&lt;1,Summary!$F$33="Single"),1,0)</f>
        <v>0</v>
      </c>
      <c r="N445" s="140">
        <f>IF(AND(G445=Summary!$F$32,I445&lt;=$C$18,OR(I446&gt;=$C$18,I446=0),SUM($N$20:N444)&lt;1,Summary!$F$33&lt;&gt;"Single"),1,0)</f>
        <v>0</v>
      </c>
      <c r="O445" s="503">
        <f>IF(M445=1,(($C$18-I445)*H445)+SUMIFS($J$20:J445,$G$20:G445,Summary!$F$32),IF(N445=1,(($C$18-K445)*H445)+SUMIFS($L$20:L445,$G$20:G445,Summary!$F$32),0))</f>
        <v>0</v>
      </c>
    </row>
    <row r="446" spans="7:15" x14ac:dyDescent="0.3">
      <c r="G446" s="500" t="s">
        <v>580</v>
      </c>
      <c r="H446" s="495"/>
      <c r="I446" s="484"/>
      <c r="J446" s="476">
        <f t="shared" si="27"/>
        <v>0</v>
      </c>
      <c r="K446" s="475"/>
      <c r="L446" s="476">
        <f t="shared" si="27"/>
        <v>0</v>
      </c>
      <c r="M446" s="140">
        <f>IF(AND(G446=Summary!$F$32,I446&lt;=$C$18,OR(I447&gt;=$C$18,I447=0),SUM($M$20:M445)&lt;1,Summary!$F$33="Single"),1,0)</f>
        <v>0</v>
      </c>
      <c r="N446" s="140">
        <f>IF(AND(G446=Summary!$F$32,I446&lt;=$C$18,OR(I447&gt;=$C$18,I447=0),SUM($N$20:N445)&lt;1,Summary!$F$33&lt;&gt;"Single"),1,0)</f>
        <v>0</v>
      </c>
      <c r="O446" s="503">
        <f>IF(M446=1,(($C$18-I446)*H446)+SUMIFS($J$20:J446,$G$20:G446,Summary!$F$32),IF(N446=1,(($C$18-K446)*H446)+SUMIFS($L$20:L446,$G$20:G446,Summary!$F$32),0))</f>
        <v>0</v>
      </c>
    </row>
    <row r="447" spans="7:15" x14ac:dyDescent="0.3">
      <c r="G447" s="500" t="s">
        <v>580</v>
      </c>
      <c r="H447" s="495"/>
      <c r="I447" s="484"/>
      <c r="J447" s="476">
        <f t="shared" si="27"/>
        <v>0</v>
      </c>
      <c r="K447" s="475"/>
      <c r="L447" s="476">
        <f t="shared" si="27"/>
        <v>0</v>
      </c>
      <c r="M447" s="140">
        <f>IF(AND(G447=Summary!$F$32,I447&lt;=$C$18,OR(I448&gt;=$C$18,I448=0),SUM($M$20:M446)&lt;1,Summary!$F$33="Single"),1,0)</f>
        <v>0</v>
      </c>
      <c r="N447" s="140">
        <f>IF(AND(G447=Summary!$F$32,I447&lt;=$C$18,OR(I448&gt;=$C$18,I448=0),SUM($N$20:N446)&lt;1,Summary!$F$33&lt;&gt;"Single"),1,0)</f>
        <v>0</v>
      </c>
      <c r="O447" s="503">
        <f>IF(M447=1,(($C$18-I447)*H447)+SUMIFS($J$20:J447,$G$20:G447,Summary!$F$32),IF(N447=1,(($C$18-K447)*H447)+SUMIFS($L$20:L447,$G$20:G447,Summary!$F$32),0))</f>
        <v>0</v>
      </c>
    </row>
    <row r="448" spans="7:15" x14ac:dyDescent="0.3">
      <c r="G448" s="500" t="s">
        <v>580</v>
      </c>
      <c r="H448" s="495"/>
      <c r="I448" s="484"/>
      <c r="J448" s="476">
        <f t="shared" si="27"/>
        <v>0</v>
      </c>
      <c r="K448" s="475"/>
      <c r="L448" s="476">
        <f t="shared" si="27"/>
        <v>0</v>
      </c>
      <c r="M448" s="140">
        <f>IF(AND(G448=Summary!$F$32,I448&lt;=$C$18,OR(I449&gt;=$C$18,I449=0),SUM($M$20:M447)&lt;1,Summary!$F$33="Single"),1,0)</f>
        <v>0</v>
      </c>
      <c r="N448" s="140">
        <f>IF(AND(G448=Summary!$F$32,I448&lt;=$C$18,OR(I449&gt;=$C$18,I449=0),SUM($N$20:N447)&lt;1,Summary!$F$33&lt;&gt;"Single"),1,0)</f>
        <v>0</v>
      </c>
      <c r="O448" s="503">
        <f>IF(M448=1,(($C$18-I448)*H448)+SUMIFS($J$20:J448,$G$20:G448,Summary!$F$32),IF(N448=1,(($C$18-K448)*H448)+SUMIFS($L$20:L448,$G$20:G448,Summary!$F$32),0))</f>
        <v>0</v>
      </c>
    </row>
    <row r="449" spans="7:15" x14ac:dyDescent="0.3">
      <c r="G449" s="500" t="s">
        <v>580</v>
      </c>
      <c r="H449" s="495"/>
      <c r="I449" s="484"/>
      <c r="J449" s="476">
        <f t="shared" si="27"/>
        <v>0</v>
      </c>
      <c r="K449" s="475"/>
      <c r="L449" s="476">
        <f t="shared" si="27"/>
        <v>0</v>
      </c>
      <c r="M449" s="140">
        <f>IF(AND(G449=Summary!$F$32,I449&lt;=$C$18,OR(I450&gt;=$C$18,I450=0),SUM($M$20:M448)&lt;1,Summary!$F$33="Single"),1,0)</f>
        <v>0</v>
      </c>
      <c r="N449" s="140">
        <f>IF(AND(G449=Summary!$F$32,I449&lt;=$C$18,OR(I450&gt;=$C$18,I450=0),SUM($N$20:N448)&lt;1,Summary!$F$33&lt;&gt;"Single"),1,0)</f>
        <v>0</v>
      </c>
      <c r="O449" s="503">
        <f>IF(M449=1,(($C$18-I449)*H449)+SUMIFS($J$20:J449,$G$20:G449,Summary!$F$32),IF(N449=1,(($C$18-K449)*H449)+SUMIFS($L$20:L449,$G$20:G449,Summary!$F$32),0))</f>
        <v>0</v>
      </c>
    </row>
    <row r="450" spans="7:15" x14ac:dyDescent="0.3">
      <c r="G450" s="500" t="s">
        <v>580</v>
      </c>
      <c r="H450" s="495"/>
      <c r="I450" s="484"/>
      <c r="J450" s="476">
        <f t="shared" si="27"/>
        <v>0</v>
      </c>
      <c r="K450" s="475"/>
      <c r="L450" s="476">
        <f t="shared" si="27"/>
        <v>0</v>
      </c>
      <c r="M450" s="140">
        <f>IF(AND(G450=Summary!$F$32,I450&lt;=$C$18,OR(I451&gt;=$C$18,I451=0),SUM($M$20:M449)&lt;1,Summary!$F$33="Single"),1,0)</f>
        <v>0</v>
      </c>
      <c r="N450" s="140">
        <f>IF(AND(G450=Summary!$F$32,I450&lt;=$C$18,OR(I451&gt;=$C$18,I451=0),SUM($N$20:N449)&lt;1,Summary!$F$33&lt;&gt;"Single"),1,0)</f>
        <v>0</v>
      </c>
      <c r="O450" s="503">
        <f>IF(M450=1,(($C$18-I450)*H450)+SUMIFS($J$20:J450,$G$20:G450,Summary!$F$32),IF(N450=1,(($C$18-K450)*H450)+SUMIFS($L$20:L450,$G$20:G450,Summary!$F$32),0))</f>
        <v>0</v>
      </c>
    </row>
    <row r="451" spans="7:15" x14ac:dyDescent="0.3">
      <c r="G451" s="500" t="s">
        <v>580</v>
      </c>
      <c r="H451" s="495"/>
      <c r="I451" s="484"/>
      <c r="J451" s="476">
        <f t="shared" si="27"/>
        <v>0</v>
      </c>
      <c r="K451" s="475"/>
      <c r="L451" s="476">
        <f t="shared" si="27"/>
        <v>0</v>
      </c>
      <c r="M451" s="140">
        <f>IF(AND(G451=Summary!$F$32,I451&lt;=$C$18,OR(I452&gt;=$C$18,I452=0),SUM($M$20:M450)&lt;1,Summary!$F$33="Single"),1,0)</f>
        <v>0</v>
      </c>
      <c r="N451" s="140">
        <f>IF(AND(G451=Summary!$F$32,I451&lt;=$C$18,OR(I452&gt;=$C$18,I452=0),SUM($N$20:N450)&lt;1,Summary!$F$33&lt;&gt;"Single"),1,0)</f>
        <v>0</v>
      </c>
      <c r="O451" s="503">
        <f>IF(M451=1,(($C$18-I451)*H451)+SUMIFS($J$20:J451,$G$20:G451,Summary!$F$32),IF(N451=1,(($C$18-K451)*H451)+SUMIFS($L$20:L451,$G$20:G451,Summary!$F$32),0))</f>
        <v>0</v>
      </c>
    </row>
    <row r="452" spans="7:15" x14ac:dyDescent="0.3">
      <c r="G452" s="500" t="s">
        <v>580</v>
      </c>
      <c r="H452" s="495"/>
      <c r="I452" s="484"/>
      <c r="J452" s="476">
        <f t="shared" si="27"/>
        <v>0</v>
      </c>
      <c r="K452" s="475"/>
      <c r="L452" s="476">
        <f t="shared" si="27"/>
        <v>0</v>
      </c>
      <c r="M452" s="140">
        <f>IF(AND(G452=Summary!$F$32,I452&lt;=$C$18,OR(I453&gt;=$C$18,I453=0),SUM($M$20:M451)&lt;1,Summary!$F$33="Single"),1,0)</f>
        <v>0</v>
      </c>
      <c r="N452" s="140">
        <f>IF(AND(G452=Summary!$F$32,I452&lt;=$C$18,OR(I453&gt;=$C$18,I453=0),SUM($N$20:N451)&lt;1,Summary!$F$33&lt;&gt;"Single"),1,0)</f>
        <v>0</v>
      </c>
      <c r="O452" s="503">
        <f>IF(M452=1,(($C$18-I452)*H452)+SUMIFS($J$20:J452,$G$20:G452,Summary!$F$32),IF(N452=1,(($C$18-K452)*H452)+SUMIFS($L$20:L452,$G$20:G452,Summary!$F$32),0))</f>
        <v>0</v>
      </c>
    </row>
    <row r="453" spans="7:15" x14ac:dyDescent="0.3">
      <c r="G453" s="500" t="s">
        <v>580</v>
      </c>
      <c r="H453" s="495"/>
      <c r="I453" s="484"/>
      <c r="J453" s="476">
        <f t="shared" si="27"/>
        <v>0</v>
      </c>
      <c r="K453" s="475"/>
      <c r="L453" s="476">
        <f t="shared" si="27"/>
        <v>0</v>
      </c>
      <c r="M453" s="140">
        <f>IF(AND(G453=Summary!$F$32,I453&lt;=$C$18,OR(I454&gt;=$C$18,I454=0),SUM($M$20:M452)&lt;1,Summary!$F$33="Single"),1,0)</f>
        <v>0</v>
      </c>
      <c r="N453" s="140">
        <f>IF(AND(G453=Summary!$F$32,I453&lt;=$C$18,OR(I454&gt;=$C$18,I454=0),SUM($N$20:N452)&lt;1,Summary!$F$33&lt;&gt;"Single"),1,0)</f>
        <v>0</v>
      </c>
      <c r="O453" s="503">
        <f>IF(M453=1,(($C$18-I453)*H453)+SUMIFS($J$20:J453,$G$20:G453,Summary!$F$32),IF(N453=1,(($C$18-K453)*H453)+SUMIFS($L$20:L453,$G$20:G453,Summary!$F$32),0))</f>
        <v>0</v>
      </c>
    </row>
    <row r="454" spans="7:15" x14ac:dyDescent="0.3">
      <c r="G454" s="500" t="s">
        <v>580</v>
      </c>
      <c r="H454" s="495"/>
      <c r="I454" s="484"/>
      <c r="J454" s="476">
        <f t="shared" si="27"/>
        <v>0</v>
      </c>
      <c r="K454" s="475"/>
      <c r="L454" s="476">
        <f t="shared" si="27"/>
        <v>0</v>
      </c>
      <c r="M454" s="140">
        <f>IF(AND(G454=Summary!$F$32,I454&lt;=$C$18,OR(I455&gt;=$C$18,I455=0),SUM($M$20:M453)&lt;1,Summary!$F$33="Single"),1,0)</f>
        <v>0</v>
      </c>
      <c r="N454" s="140">
        <f>IF(AND(G454=Summary!$F$32,I454&lt;=$C$18,OR(I455&gt;=$C$18,I455=0),SUM($N$20:N453)&lt;1,Summary!$F$33&lt;&gt;"Single"),1,0)</f>
        <v>0</v>
      </c>
      <c r="O454" s="503">
        <f>IF(M454=1,(($C$18-I454)*H454)+SUMIFS($J$20:J454,$G$20:G454,Summary!$F$32),IF(N454=1,(($C$18-K454)*H454)+SUMIFS($L$20:L454,$G$20:G454,Summary!$F$32),0))</f>
        <v>0</v>
      </c>
    </row>
    <row r="455" spans="7:15" x14ac:dyDescent="0.3">
      <c r="G455" s="500" t="s">
        <v>581</v>
      </c>
      <c r="H455" s="495">
        <v>1.4E-2</v>
      </c>
      <c r="I455" s="484">
        <v>0</v>
      </c>
      <c r="J455" s="485">
        <v>0</v>
      </c>
      <c r="K455" s="502">
        <v>0</v>
      </c>
      <c r="L455" s="485">
        <v>0</v>
      </c>
      <c r="M455" s="140">
        <f>IF(AND(G455=Summary!$F$32,I455&lt;=$C$18,OR(I456&gt;=$C$18,I456=0),SUM($M$20:M454)&lt;1,Summary!$F$33="Single"),1,0)</f>
        <v>0</v>
      </c>
      <c r="N455" s="140">
        <f>IF(AND(G455=Summary!$F$32,I455&lt;=$C$18,OR(I456&gt;=$C$18,I456=0),SUM($N$20:N454)&lt;1,Summary!$F$33&lt;&gt;"Single"),1,0)</f>
        <v>0</v>
      </c>
      <c r="O455" s="503">
        <f>IF(M455=1,(($C$18-I455)*H455)+SUMIFS($J$20:J455,$G$20:G455,Summary!$F$32),IF(N455=1,(($C$18-K455)*H455)+SUMIFS($L$20:L455,$G$20:G455,Summary!$F$32),0))</f>
        <v>0</v>
      </c>
    </row>
    <row r="456" spans="7:15" x14ac:dyDescent="0.3">
      <c r="G456" s="500" t="s">
        <v>581</v>
      </c>
      <c r="H456" s="495">
        <v>1.7500000000000002E-2</v>
      </c>
      <c r="I456" s="484">
        <v>20000</v>
      </c>
      <c r="J456" s="476">
        <f>IF(H456&lt;&gt;0,(I456-I455)*$H455+SUM(J455:J455),0)</f>
        <v>280</v>
      </c>
      <c r="K456" s="502">
        <v>20000</v>
      </c>
      <c r="L456" s="476">
        <f>IF(J456&lt;&gt;0,(K456-K455)*$H455+SUM(L455:L455),0)</f>
        <v>280</v>
      </c>
      <c r="M456" s="140">
        <f>IF(AND(G456=Summary!$F$32,I456&lt;=$C$18,OR(I457&gt;=$C$18,I457=0),SUM($M$20:M455)&lt;1,Summary!$F$33="Single"),1,0)</f>
        <v>0</v>
      </c>
      <c r="N456" s="140">
        <f>IF(AND(G456=Summary!$F$32,I456&lt;=$C$18,OR(I457&gt;=$C$18,I457=0),SUM($N$20:N455)&lt;1,Summary!$F$33&lt;&gt;"Single"),1,0)</f>
        <v>0</v>
      </c>
      <c r="O456" s="503">
        <f>IF(M456=1,(($C$18-I456)*H456)+SUMIFS($J$20:J456,$G$20:G456,Summary!$F$32),IF(N456=1,(($C$18-K456)*H456)+SUMIFS($L$20:L456,$G$20:G456,Summary!$F$32),0))</f>
        <v>0</v>
      </c>
    </row>
    <row r="457" spans="7:15" x14ac:dyDescent="0.3">
      <c r="G457" s="500" t="s">
        <v>581</v>
      </c>
      <c r="H457" s="495">
        <v>3.5000000000000003E-2</v>
      </c>
      <c r="I457" s="484">
        <v>35000</v>
      </c>
      <c r="J457" s="476">
        <f t="shared" ref="J457:L469" si="28">IF(H457&lt;&gt;0,(I457-I456)*$H456+SUM(J456:J456),0)</f>
        <v>542.5</v>
      </c>
      <c r="K457" s="502">
        <v>50000</v>
      </c>
      <c r="L457" s="476">
        <f t="shared" si="28"/>
        <v>805</v>
      </c>
      <c r="M457" s="140">
        <f>IF(AND(G457=Summary!$F$32,I457&lt;=$C$18,OR(I458&gt;=$C$18,I458=0),SUM($M$20:M456)&lt;1,Summary!$F$33="Single"),1,0)</f>
        <v>0</v>
      </c>
      <c r="N457" s="140">
        <f>IF(AND(G457=Summary!$F$32,I457&lt;=$C$18,OR(I458&gt;=$C$18,I458=0),SUM($N$20:N456)&lt;1,Summary!$F$33&lt;&gt;"Single"),1,0)</f>
        <v>0</v>
      </c>
      <c r="O457" s="503">
        <f>IF(M457=1,(($C$18-I457)*H457)+SUMIFS($J$20:J457,$G$20:G457,Summary!$F$32),IF(N457=1,(($C$18-K457)*H457)+SUMIFS($L$20:L457,$G$20:G457,Summary!$F$32),0))</f>
        <v>0</v>
      </c>
    </row>
    <row r="458" spans="7:15" x14ac:dyDescent="0.3">
      <c r="G458" s="500" t="s">
        <v>581</v>
      </c>
      <c r="H458" s="495">
        <v>5.525E-2</v>
      </c>
      <c r="I458" s="484">
        <v>40000</v>
      </c>
      <c r="J458" s="476">
        <f t="shared" si="28"/>
        <v>717.5</v>
      </c>
      <c r="K458" s="502">
        <v>80000</v>
      </c>
      <c r="L458" s="476">
        <f t="shared" si="28"/>
        <v>1855</v>
      </c>
      <c r="M458" s="140">
        <f>IF(AND(G458=Summary!$F$32,I458&lt;=$C$18,OR(I459&gt;=$C$18,I459=0),SUM($M$20:M457)&lt;1,Summary!$F$33="Single"),1,0)</f>
        <v>0</v>
      </c>
      <c r="N458" s="140">
        <f>IF(AND(G458=Summary!$F$32,I458&lt;=$C$18,OR(I459&gt;=$C$18,I459=0),SUM($N$20:N457)&lt;1,Summary!$F$33&lt;&gt;"Single"),1,0)</f>
        <v>0</v>
      </c>
      <c r="O458" s="503">
        <f>IF(M458=1,(($C$18-I458)*H458)+SUMIFS($J$20:J458,$G$20:G458,Summary!$F$32),IF(N458=1,(($C$18-K458)*H458)+SUMIFS($L$20:L458,$G$20:G458,Summary!$F$32),0))</f>
        <v>0</v>
      </c>
    </row>
    <row r="459" spans="7:15" x14ac:dyDescent="0.3">
      <c r="G459" s="500" t="s">
        <v>581</v>
      </c>
      <c r="H459" s="495">
        <v>6.3700000000000007E-2</v>
      </c>
      <c r="I459" s="484">
        <v>75000</v>
      </c>
      <c r="J459" s="476">
        <f t="shared" si="28"/>
        <v>2651.25</v>
      </c>
      <c r="K459" s="502">
        <v>150000</v>
      </c>
      <c r="L459" s="476">
        <f t="shared" si="28"/>
        <v>5722.5</v>
      </c>
      <c r="M459" s="140">
        <f>IF(AND(G459=Summary!$F$32,I459&lt;=$C$18,OR(I460&gt;=$C$18,I460=0),SUM($M$20:M458)&lt;1,Summary!$F$33="Single"),1,0)</f>
        <v>0</v>
      </c>
      <c r="N459" s="140">
        <f>IF(AND(G459=Summary!$F$32,I459&lt;=$C$18,OR(I460&gt;=$C$18,I460=0),SUM($N$20:N458)&lt;1,Summary!$F$33&lt;&gt;"Single"),1,0)</f>
        <v>0</v>
      </c>
      <c r="O459" s="503">
        <f>IF(M459=1,(($C$18-I459)*H459)+SUMIFS($J$20:J459,$G$20:G459,Summary!$F$32),IF(N459=1,(($C$18-K459)*H459)+SUMIFS($L$20:L459,$G$20:G459,Summary!$F$32),0))</f>
        <v>0</v>
      </c>
    </row>
    <row r="460" spans="7:15" x14ac:dyDescent="0.3">
      <c r="G460" s="500" t="s">
        <v>581</v>
      </c>
      <c r="H460" s="495">
        <v>8.9700000000000002E-2</v>
      </c>
      <c r="I460" s="484">
        <v>500000</v>
      </c>
      <c r="J460" s="476">
        <f t="shared" si="28"/>
        <v>29723.750000000004</v>
      </c>
      <c r="K460" s="502">
        <v>500000</v>
      </c>
      <c r="L460" s="476">
        <f t="shared" si="28"/>
        <v>28017.500000000004</v>
      </c>
      <c r="M460" s="140">
        <f>IF(AND(G460=Summary!$F$32,I460&lt;=$C$18,OR(I461&gt;=$C$18,I461=0),SUM($M$20:M459)&lt;1,Summary!$F$33="Single"),1,0)</f>
        <v>0</v>
      </c>
      <c r="N460" s="140">
        <f>IF(AND(G460=Summary!$F$32,I460&lt;=$C$18,OR(I461&gt;=$C$18,I461=0),SUM($N$20:N459)&lt;1,Summary!$F$33&lt;&gt;"Single"),1,0)</f>
        <v>0</v>
      </c>
      <c r="O460" s="503">
        <f>IF(M460=1,(($C$18-I460)*H460)+SUMIFS($J$20:J460,$G$20:G460,Summary!$F$32),IF(N460=1,(($C$18-K460)*H460)+SUMIFS($L$20:L460,$G$20:G460,Summary!$F$32),0))</f>
        <v>0</v>
      </c>
    </row>
    <row r="461" spans="7:15" x14ac:dyDescent="0.3">
      <c r="G461" s="500" t="s">
        <v>581</v>
      </c>
      <c r="H461" s="495">
        <v>0.1075</v>
      </c>
      <c r="I461" s="484">
        <v>1000000</v>
      </c>
      <c r="J461" s="476">
        <f t="shared" si="28"/>
        <v>74573.75</v>
      </c>
      <c r="K461" s="502">
        <v>1000000</v>
      </c>
      <c r="L461" s="476">
        <f t="shared" si="28"/>
        <v>72867.5</v>
      </c>
      <c r="M461" s="140">
        <f>IF(AND(G461=Summary!$F$32,I461&lt;=$C$18,OR(I462&gt;=$C$18,I462=0),SUM($M$20:M460)&lt;1,Summary!$F$33="Single"),1,0)</f>
        <v>0</v>
      </c>
      <c r="N461" s="140">
        <f>IF(AND(G461=Summary!$F$32,I461&lt;=$C$18,OR(I462&gt;=$C$18,I462=0),SUM($N$20:N460)&lt;1,Summary!$F$33&lt;&gt;"Single"),1,0)</f>
        <v>0</v>
      </c>
      <c r="O461" s="503">
        <f>IF(M461=1,(($C$18-I461)*H461)+SUMIFS($J$20:J461,$G$20:G461,Summary!$F$32),IF(N461=1,(($C$18-K461)*H461)+SUMIFS($L$20:L461,$G$20:G461,Summary!$F$32),0))</f>
        <v>0</v>
      </c>
    </row>
    <row r="462" spans="7:15" x14ac:dyDescent="0.3">
      <c r="G462" s="500" t="s">
        <v>581</v>
      </c>
      <c r="H462" s="495"/>
      <c r="I462" s="484"/>
      <c r="J462" s="476">
        <f t="shared" si="28"/>
        <v>0</v>
      </c>
      <c r="K462" s="502"/>
      <c r="L462" s="476">
        <f t="shared" si="28"/>
        <v>0</v>
      </c>
      <c r="M462" s="140">
        <f>IF(AND(G462=Summary!$F$32,I462&lt;=$C$18,OR(I463&gt;=$C$18,I463=0),SUM($M$20:M461)&lt;1,Summary!$F$33="Single"),1,0)</f>
        <v>0</v>
      </c>
      <c r="N462" s="140">
        <f>IF(AND(G462=Summary!$F$32,I462&lt;=$C$18,OR(I463&gt;=$C$18,I463=0),SUM($N$20:N461)&lt;1,Summary!$F$33&lt;&gt;"Single"),1,0)</f>
        <v>0</v>
      </c>
      <c r="O462" s="503">
        <f>IF(M462=1,(($C$18-I462)*H462)+SUMIFS($J$20:J462,$G$20:G462,Summary!$F$32),IF(N462=1,(($C$18-K462)*H462)+SUMIFS($L$20:L462,$G$20:G462,Summary!$F$32),0))</f>
        <v>0</v>
      </c>
    </row>
    <row r="463" spans="7:15" x14ac:dyDescent="0.3">
      <c r="G463" s="500" t="s">
        <v>581</v>
      </c>
      <c r="H463" s="495"/>
      <c r="I463" s="484"/>
      <c r="J463" s="476">
        <f t="shared" si="28"/>
        <v>0</v>
      </c>
      <c r="K463" s="502"/>
      <c r="L463" s="476">
        <f t="shared" si="28"/>
        <v>0</v>
      </c>
      <c r="M463" s="140">
        <f>IF(AND(G463=Summary!$F$32,I463&lt;=$C$18,OR(I464&gt;=$C$18,I464=0),SUM($M$20:M462)&lt;1,Summary!$F$33="Single"),1,0)</f>
        <v>0</v>
      </c>
      <c r="N463" s="140">
        <f>IF(AND(G463=Summary!$F$32,I463&lt;=$C$18,OR(I464&gt;=$C$18,I464=0),SUM($N$20:N462)&lt;1,Summary!$F$33&lt;&gt;"Single"),1,0)</f>
        <v>0</v>
      </c>
      <c r="O463" s="503">
        <f>IF(M463=1,(($C$18-I463)*H463)+SUMIFS($J$20:J463,$G$20:G463,Summary!$F$32),IF(N463=1,(($C$18-K463)*H463)+SUMIFS($L$20:L463,$G$20:G463,Summary!$F$32),0))</f>
        <v>0</v>
      </c>
    </row>
    <row r="464" spans="7:15" x14ac:dyDescent="0.3">
      <c r="G464" s="500" t="s">
        <v>581</v>
      </c>
      <c r="H464" s="495"/>
      <c r="I464" s="484"/>
      <c r="J464" s="476">
        <f t="shared" si="28"/>
        <v>0</v>
      </c>
      <c r="K464" s="502"/>
      <c r="L464" s="476">
        <f t="shared" si="28"/>
        <v>0</v>
      </c>
      <c r="M464" s="140">
        <f>IF(AND(G464=Summary!$F$32,I464&lt;=$C$18,OR(I465&gt;=$C$18,I465=0),SUM($M$20:M463)&lt;1,Summary!$F$33="Single"),1,0)</f>
        <v>0</v>
      </c>
      <c r="N464" s="140">
        <f>IF(AND(G464=Summary!$F$32,I464&lt;=$C$18,OR(I465&gt;=$C$18,I465=0),SUM($N$20:N463)&lt;1,Summary!$F$33&lt;&gt;"Single"),1,0)</f>
        <v>0</v>
      </c>
      <c r="O464" s="503">
        <f>IF(M464=1,(($C$18-I464)*H464)+SUMIFS($J$20:J464,$G$20:G464,Summary!$F$32),IF(N464=1,(($C$18-K464)*H464)+SUMIFS($L$20:L464,$G$20:G464,Summary!$F$32),0))</f>
        <v>0</v>
      </c>
    </row>
    <row r="465" spans="7:15" x14ac:dyDescent="0.3">
      <c r="G465" s="500" t="s">
        <v>581</v>
      </c>
      <c r="H465" s="495"/>
      <c r="I465" s="484"/>
      <c r="J465" s="476">
        <f t="shared" si="28"/>
        <v>0</v>
      </c>
      <c r="K465" s="502"/>
      <c r="L465" s="476">
        <f t="shared" si="28"/>
        <v>0</v>
      </c>
      <c r="M465" s="140">
        <f>IF(AND(G465=Summary!$F$32,I465&lt;=$C$18,OR(I466&gt;=$C$18,I466=0),SUM($M$20:M464)&lt;1,Summary!$F$33="Single"),1,0)</f>
        <v>0</v>
      </c>
      <c r="N465" s="140">
        <f>IF(AND(G465=Summary!$F$32,I465&lt;=$C$18,OR(I466&gt;=$C$18,I466=0),SUM($N$20:N464)&lt;1,Summary!$F$33&lt;&gt;"Single"),1,0)</f>
        <v>0</v>
      </c>
      <c r="O465" s="503">
        <f>IF(M465=1,(($C$18-I465)*H465)+SUMIFS($J$20:J465,$G$20:G465,Summary!$F$32),IF(N465=1,(($C$18-K465)*H465)+SUMIFS($L$20:L465,$G$20:G465,Summary!$F$32),0))</f>
        <v>0</v>
      </c>
    </row>
    <row r="466" spans="7:15" x14ac:dyDescent="0.3">
      <c r="G466" s="500" t="s">
        <v>581</v>
      </c>
      <c r="H466" s="495"/>
      <c r="I466" s="484"/>
      <c r="J466" s="476">
        <f t="shared" si="28"/>
        <v>0</v>
      </c>
      <c r="K466" s="502"/>
      <c r="L466" s="476">
        <f t="shared" si="28"/>
        <v>0</v>
      </c>
      <c r="M466" s="140">
        <f>IF(AND(G466=Summary!$F$32,I466&lt;=$C$18,OR(I467&gt;=$C$18,I467=0),SUM($M$20:M465)&lt;1,Summary!$F$33="Single"),1,0)</f>
        <v>0</v>
      </c>
      <c r="N466" s="140">
        <f>IF(AND(G466=Summary!$F$32,I466&lt;=$C$18,OR(I467&gt;=$C$18,I467=0),SUM($N$20:N465)&lt;1,Summary!$F$33&lt;&gt;"Single"),1,0)</f>
        <v>0</v>
      </c>
      <c r="O466" s="503">
        <f>IF(M466=1,(($C$18-I466)*H466)+SUMIFS($J$20:J466,$G$20:G466,Summary!$F$32),IF(N466=1,(($C$18-K466)*H466)+SUMIFS($L$20:L466,$G$20:G466,Summary!$F$32),0))</f>
        <v>0</v>
      </c>
    </row>
    <row r="467" spans="7:15" x14ac:dyDescent="0.3">
      <c r="G467" s="500" t="s">
        <v>581</v>
      </c>
      <c r="H467" s="495"/>
      <c r="I467" s="484"/>
      <c r="J467" s="476">
        <f t="shared" si="28"/>
        <v>0</v>
      </c>
      <c r="K467" s="502"/>
      <c r="L467" s="476">
        <f t="shared" si="28"/>
        <v>0</v>
      </c>
      <c r="M467" s="140">
        <f>IF(AND(G467=Summary!$F$32,I467&lt;=$C$18,OR(I468&gt;=$C$18,I468=0),SUM($M$20:M466)&lt;1,Summary!$F$33="Single"),1,0)</f>
        <v>0</v>
      </c>
      <c r="N467" s="140">
        <f>IF(AND(G467=Summary!$F$32,I467&lt;=$C$18,OR(I468&gt;=$C$18,I468=0),SUM($N$20:N466)&lt;1,Summary!$F$33&lt;&gt;"Single"),1,0)</f>
        <v>0</v>
      </c>
      <c r="O467" s="503">
        <f>IF(M467=1,(($C$18-I467)*H467)+SUMIFS($J$20:J467,$G$20:G467,Summary!$F$32),IF(N467=1,(($C$18-K467)*H467)+SUMIFS($L$20:L467,$G$20:G467,Summary!$F$32),0))</f>
        <v>0</v>
      </c>
    </row>
    <row r="468" spans="7:15" x14ac:dyDescent="0.3">
      <c r="G468" s="500" t="s">
        <v>581</v>
      </c>
      <c r="H468" s="495"/>
      <c r="I468" s="484"/>
      <c r="J468" s="476">
        <f t="shared" si="28"/>
        <v>0</v>
      </c>
      <c r="K468" s="502"/>
      <c r="L468" s="476">
        <f t="shared" si="28"/>
        <v>0</v>
      </c>
      <c r="M468" s="140">
        <f>IF(AND(G468=Summary!$F$32,I468&lt;=$C$18,OR(I469&gt;=$C$18,I469=0),SUM($M$20:M467)&lt;1,Summary!$F$33="Single"),1,0)</f>
        <v>0</v>
      </c>
      <c r="N468" s="140">
        <f>IF(AND(G468=Summary!$F$32,I468&lt;=$C$18,OR(I469&gt;=$C$18,I469=0),SUM($N$20:N467)&lt;1,Summary!$F$33&lt;&gt;"Single"),1,0)</f>
        <v>0</v>
      </c>
      <c r="O468" s="503">
        <f>IF(M468=1,(($C$18-I468)*H468)+SUMIFS($J$20:J468,$G$20:G468,Summary!$F$32),IF(N468=1,(($C$18-K468)*H468)+SUMIFS($L$20:L468,$G$20:G468,Summary!$F$32),0))</f>
        <v>0</v>
      </c>
    </row>
    <row r="469" spans="7:15" x14ac:dyDescent="0.3">
      <c r="G469" s="500" t="s">
        <v>581</v>
      </c>
      <c r="H469" s="495"/>
      <c r="I469" s="484"/>
      <c r="J469" s="476">
        <f t="shared" si="28"/>
        <v>0</v>
      </c>
      <c r="K469" s="502"/>
      <c r="L469" s="476">
        <f t="shared" si="28"/>
        <v>0</v>
      </c>
      <c r="M469" s="140">
        <f>IF(AND(G469=Summary!$F$32,I469&lt;=$C$18,OR(I470&gt;=$C$18,I470=0),SUM($M$20:M468)&lt;1,Summary!$F$33="Single"),1,0)</f>
        <v>0</v>
      </c>
      <c r="N469" s="140">
        <f>IF(AND(G469=Summary!$F$32,I469&lt;=$C$18,OR(I470&gt;=$C$18,I470=0),SUM($N$20:N468)&lt;1,Summary!$F$33&lt;&gt;"Single"),1,0)</f>
        <v>0</v>
      </c>
      <c r="O469" s="503">
        <f>IF(M469=1,(($C$18-I469)*H469)+SUMIFS($J$20:J469,$G$20:G469,Summary!$F$32),IF(N469=1,(($C$18-K469)*H469)+SUMIFS($L$20:L469,$G$20:G469,Summary!$F$32),0))</f>
        <v>0</v>
      </c>
    </row>
    <row r="470" spans="7:15" x14ac:dyDescent="0.3">
      <c r="G470" s="500" t="s">
        <v>582</v>
      </c>
      <c r="H470" s="495">
        <v>1.7000000000000001E-2</v>
      </c>
      <c r="I470" s="484">
        <v>0</v>
      </c>
      <c r="J470" s="485">
        <v>0</v>
      </c>
      <c r="K470" s="475">
        <v>0</v>
      </c>
      <c r="L470" s="485">
        <v>0</v>
      </c>
      <c r="M470" s="140">
        <f>IF(AND(G470=Summary!$F$32,I470&lt;=$C$18,OR(I471&gt;=$C$18,I471=0),SUM($M$20:M469)&lt;1,Summary!$F$33="Single"),1,0)</f>
        <v>0</v>
      </c>
      <c r="N470" s="140">
        <f>IF(AND(G470=Summary!$F$32,I470&lt;=$C$18,OR(I471&gt;=$C$18,I471=0),SUM($N$20:N469)&lt;1,Summary!$F$33&lt;&gt;"Single"),1,0)</f>
        <v>0</v>
      </c>
      <c r="O470" s="503">
        <f>IF(M470=1,(($C$18-I470)*H470)+SUMIFS($J$20:J470,$G$20:G470,Summary!$F$32),IF(N470=1,(($C$18-K470)*H470)+SUMIFS($L$20:L470,$G$20:G470,Summary!$F$32),0))</f>
        <v>0</v>
      </c>
    </row>
    <row r="471" spans="7:15" x14ac:dyDescent="0.3">
      <c r="G471" s="500" t="s">
        <v>582</v>
      </c>
      <c r="H471" s="495">
        <v>3.2000000000000001E-2</v>
      </c>
      <c r="I471" s="484">
        <v>5500</v>
      </c>
      <c r="J471" s="476">
        <f>IF(H471&lt;&gt;0,(I471-I470)*$H470+SUM(J470:J470),0)</f>
        <v>93.5</v>
      </c>
      <c r="K471" s="475">
        <v>8000</v>
      </c>
      <c r="L471" s="476">
        <f>IF(J471&lt;&gt;0,(K471-K470)*$H470+SUM(L470:L470),0)</f>
        <v>136</v>
      </c>
      <c r="M471" s="140">
        <f>IF(AND(G471=Summary!$F$32,I471&lt;=$C$18,OR(I472&gt;=$C$18,I472=0),SUM($M$20:M470)&lt;1,Summary!$F$33="Single"),1,0)</f>
        <v>0</v>
      </c>
      <c r="N471" s="140">
        <f>IF(AND(G471=Summary!$F$32,I471&lt;=$C$18,OR(I472&gt;=$C$18,I472=0),SUM($N$20:N470)&lt;1,Summary!$F$33&lt;&gt;"Single"),1,0)</f>
        <v>0</v>
      </c>
      <c r="O471" s="503">
        <f>IF(M471=1,(($C$18-I471)*H471)+SUMIFS($J$20:J471,$G$20:G471,Summary!$F$32),IF(N471=1,(($C$18-K471)*H471)+SUMIFS($L$20:L471,$G$20:G471,Summary!$F$32),0))</f>
        <v>0</v>
      </c>
    </row>
    <row r="472" spans="7:15" x14ac:dyDescent="0.3">
      <c r="G472" s="500" t="s">
        <v>582</v>
      </c>
      <c r="H472" s="495">
        <v>4.7E-2</v>
      </c>
      <c r="I472" s="484">
        <v>11000</v>
      </c>
      <c r="J472" s="476">
        <f t="shared" ref="J472:L484" si="29">IF(H472&lt;&gt;0,(I472-I471)*$H471+SUM(J471:J471),0)</f>
        <v>269.5</v>
      </c>
      <c r="K472" s="475">
        <v>16000</v>
      </c>
      <c r="L472" s="476">
        <f t="shared" si="29"/>
        <v>392</v>
      </c>
      <c r="M472" s="140">
        <f>IF(AND(G472=Summary!$F$32,I472&lt;=$C$18,OR(I473&gt;=$C$18,I473=0),SUM($M$20:M471)&lt;1,Summary!$F$33="Single"),1,0)</f>
        <v>0</v>
      </c>
      <c r="N472" s="140">
        <f>IF(AND(G472=Summary!$F$32,I472&lt;=$C$18,OR(I473&gt;=$C$18,I473=0),SUM($N$20:N471)&lt;1,Summary!$F$33&lt;&gt;"Single"),1,0)</f>
        <v>0</v>
      </c>
      <c r="O472" s="503">
        <f>IF(M472=1,(($C$18-I472)*H472)+SUMIFS($J$20:J472,$G$20:G472,Summary!$F$32),IF(N472=1,(($C$18-K472)*H472)+SUMIFS($L$20:L472,$G$20:G472,Summary!$F$32),0))</f>
        <v>0</v>
      </c>
    </row>
    <row r="473" spans="7:15" x14ac:dyDescent="0.3">
      <c r="G473" s="500" t="s">
        <v>582</v>
      </c>
      <c r="H473" s="495">
        <v>4.9000000000000002E-2</v>
      </c>
      <c r="I473" s="484">
        <v>16000</v>
      </c>
      <c r="J473" s="476">
        <f t="shared" si="29"/>
        <v>504.5</v>
      </c>
      <c r="K473" s="475">
        <v>24000</v>
      </c>
      <c r="L473" s="476">
        <f t="shared" si="29"/>
        <v>768</v>
      </c>
      <c r="M473" s="140">
        <f>IF(AND(G473=Summary!$F$32,I473&lt;=$C$18,OR(I474&gt;=$C$18,I474=0),SUM($M$20:M472)&lt;1,Summary!$F$33="Single"),1,0)</f>
        <v>0</v>
      </c>
      <c r="N473" s="140">
        <f>IF(AND(G473=Summary!$F$32,I473&lt;=$C$18,OR(I474&gt;=$C$18,I474=0),SUM($N$20:N472)&lt;1,Summary!$F$33&lt;&gt;"Single"),1,0)</f>
        <v>0</v>
      </c>
      <c r="O473" s="503">
        <f>IF(M473=1,(($C$18-I473)*H473)+SUMIFS($J$20:J473,$G$20:G473,Summary!$F$32),IF(N473=1,(($C$18-K473)*H473)+SUMIFS($L$20:L473,$G$20:G473,Summary!$F$32),0))</f>
        <v>0</v>
      </c>
    </row>
    <row r="474" spans="7:15" x14ac:dyDescent="0.3">
      <c r="G474" s="500" t="s">
        <v>582</v>
      </c>
      <c r="H474" s="495">
        <v>5.8999999999999997E-2</v>
      </c>
      <c r="I474" s="484">
        <v>210000</v>
      </c>
      <c r="J474" s="476">
        <f t="shared" si="29"/>
        <v>10010.5</v>
      </c>
      <c r="K474" s="475">
        <v>315000</v>
      </c>
      <c r="L474" s="476">
        <f t="shared" si="29"/>
        <v>15027</v>
      </c>
      <c r="M474" s="140">
        <f>IF(AND(G474=Summary!$F$32,I474&lt;=$C$18,OR(I475&gt;=$C$18,I475=0),SUM($M$20:M473)&lt;1,Summary!$F$33="Single"),1,0)</f>
        <v>0</v>
      </c>
      <c r="N474" s="140">
        <f>IF(AND(G474=Summary!$F$32,I474&lt;=$C$18,OR(I475&gt;=$C$18,I475=0),SUM($N$20:N473)&lt;1,Summary!$F$33&lt;&gt;"Single"),1,0)</f>
        <v>0</v>
      </c>
      <c r="O474" s="503">
        <f>IF(M474=1,(($C$18-I474)*H474)+SUMIFS($J$20:J474,$G$20:G474,Summary!$F$32),IF(N474=1,(($C$18-K474)*H474)+SUMIFS($L$20:L474,$G$20:G474,Summary!$F$32),0))</f>
        <v>0</v>
      </c>
    </row>
    <row r="475" spans="7:15" x14ac:dyDescent="0.3">
      <c r="G475" s="500" t="s">
        <v>582</v>
      </c>
      <c r="H475" s="495"/>
      <c r="I475" s="484"/>
      <c r="J475" s="476">
        <f t="shared" si="29"/>
        <v>0</v>
      </c>
      <c r="K475" s="475"/>
      <c r="L475" s="476">
        <f t="shared" si="29"/>
        <v>0</v>
      </c>
      <c r="M475" s="140">
        <f>IF(AND(G475=Summary!$F$32,I475&lt;=$C$18,OR(I476&gt;=$C$18,I476=0),SUM($M$20:M474)&lt;1,Summary!$F$33="Single"),1,0)</f>
        <v>0</v>
      </c>
      <c r="N475" s="140">
        <f>IF(AND(G475=Summary!$F$32,I475&lt;=$C$18,OR(I476&gt;=$C$18,I476=0),SUM($N$20:N474)&lt;1,Summary!$F$33&lt;&gt;"Single"),1,0)</f>
        <v>0</v>
      </c>
      <c r="O475" s="503">
        <f>IF(M475=1,(($C$18-I475)*H475)+SUMIFS($J$20:J475,$G$20:G475,Summary!$F$32),IF(N475=1,(($C$18-K475)*H475)+SUMIFS($L$20:L475,$G$20:G475,Summary!$F$32),0))</f>
        <v>0</v>
      </c>
    </row>
    <row r="476" spans="7:15" x14ac:dyDescent="0.3">
      <c r="G476" s="500" t="s">
        <v>582</v>
      </c>
      <c r="H476" s="495"/>
      <c r="I476" s="484"/>
      <c r="J476" s="476">
        <f t="shared" si="29"/>
        <v>0</v>
      </c>
      <c r="K476" s="475"/>
      <c r="L476" s="476">
        <f t="shared" si="29"/>
        <v>0</v>
      </c>
      <c r="M476" s="140">
        <f>IF(AND(G476=Summary!$F$32,I476&lt;=$C$18,OR(I477&gt;=$C$18,I477=0),SUM($M$20:M475)&lt;1,Summary!$F$33="Single"),1,0)</f>
        <v>0</v>
      </c>
      <c r="N476" s="140">
        <f>IF(AND(G476=Summary!$F$32,I476&lt;=$C$18,OR(I477&gt;=$C$18,I477=0),SUM($N$20:N475)&lt;1,Summary!$F$33&lt;&gt;"Single"),1,0)</f>
        <v>0</v>
      </c>
      <c r="O476" s="503">
        <f>IF(M476=1,(($C$18-I476)*H476)+SUMIFS($J$20:J476,$G$20:G476,Summary!$F$32),IF(N476=1,(($C$18-K476)*H476)+SUMIFS($L$20:L476,$G$20:G476,Summary!$F$32),0))</f>
        <v>0</v>
      </c>
    </row>
    <row r="477" spans="7:15" x14ac:dyDescent="0.3">
      <c r="G477" s="500" t="s">
        <v>582</v>
      </c>
      <c r="H477" s="495"/>
      <c r="I477" s="484"/>
      <c r="J477" s="476">
        <f t="shared" si="29"/>
        <v>0</v>
      </c>
      <c r="K477" s="475"/>
      <c r="L477" s="476">
        <f t="shared" si="29"/>
        <v>0</v>
      </c>
      <c r="M477" s="140">
        <f>IF(AND(G477=Summary!$F$32,I477&lt;=$C$18,OR(I478&gt;=$C$18,I478=0),SUM($M$20:M476)&lt;1,Summary!$F$33="Single"),1,0)</f>
        <v>0</v>
      </c>
      <c r="N477" s="140">
        <f>IF(AND(G477=Summary!$F$32,I477&lt;=$C$18,OR(I478&gt;=$C$18,I478=0),SUM($N$20:N476)&lt;1,Summary!$F$33&lt;&gt;"Single"),1,0)</f>
        <v>0</v>
      </c>
      <c r="O477" s="503">
        <f>IF(M477=1,(($C$18-I477)*H477)+SUMIFS($J$20:J477,$G$20:G477,Summary!$F$32),IF(N477=1,(($C$18-K477)*H477)+SUMIFS($L$20:L477,$G$20:G477,Summary!$F$32),0))</f>
        <v>0</v>
      </c>
    </row>
    <row r="478" spans="7:15" x14ac:dyDescent="0.3">
      <c r="G478" s="500" t="s">
        <v>582</v>
      </c>
      <c r="H478" s="495"/>
      <c r="I478" s="484"/>
      <c r="J478" s="476">
        <f t="shared" si="29"/>
        <v>0</v>
      </c>
      <c r="K478" s="475"/>
      <c r="L478" s="476">
        <f t="shared" si="29"/>
        <v>0</v>
      </c>
      <c r="M478" s="140">
        <f>IF(AND(G478=Summary!$F$32,I478&lt;=$C$18,OR(I479&gt;=$C$18,I479=0),SUM($M$20:M477)&lt;1,Summary!$F$33="Single"),1,0)</f>
        <v>0</v>
      </c>
      <c r="N478" s="140">
        <f>IF(AND(G478=Summary!$F$32,I478&lt;=$C$18,OR(I479&gt;=$C$18,I479=0),SUM($N$20:N477)&lt;1,Summary!$F$33&lt;&gt;"Single"),1,0)</f>
        <v>0</v>
      </c>
      <c r="O478" s="503">
        <f>IF(M478=1,(($C$18-I478)*H478)+SUMIFS($J$20:J478,$G$20:G478,Summary!$F$32),IF(N478=1,(($C$18-K478)*H478)+SUMIFS($L$20:L478,$G$20:G478,Summary!$F$32),0))</f>
        <v>0</v>
      </c>
    </row>
    <row r="479" spans="7:15" x14ac:dyDescent="0.3">
      <c r="G479" s="500" t="s">
        <v>582</v>
      </c>
      <c r="H479" s="495"/>
      <c r="I479" s="484"/>
      <c r="J479" s="476">
        <f t="shared" si="29"/>
        <v>0</v>
      </c>
      <c r="K479" s="475"/>
      <c r="L479" s="476">
        <f t="shared" si="29"/>
        <v>0</v>
      </c>
      <c r="M479" s="140">
        <f>IF(AND(G479=Summary!$F$32,I479&lt;=$C$18,OR(I480&gt;=$C$18,I480=0),SUM($M$20:M478)&lt;1,Summary!$F$33="Single"),1,0)</f>
        <v>0</v>
      </c>
      <c r="N479" s="140">
        <f>IF(AND(G479=Summary!$F$32,I479&lt;=$C$18,OR(I480&gt;=$C$18,I480=0),SUM($N$20:N478)&lt;1,Summary!$F$33&lt;&gt;"Single"),1,0)</f>
        <v>0</v>
      </c>
      <c r="O479" s="503">
        <f>IF(M479=1,(($C$18-I479)*H479)+SUMIFS($J$20:J479,$G$20:G479,Summary!$F$32),IF(N479=1,(($C$18-K479)*H479)+SUMIFS($L$20:L479,$G$20:G479,Summary!$F$32),0))</f>
        <v>0</v>
      </c>
    </row>
    <row r="480" spans="7:15" x14ac:dyDescent="0.3">
      <c r="G480" s="500" t="s">
        <v>582</v>
      </c>
      <c r="H480" s="495"/>
      <c r="I480" s="484"/>
      <c r="J480" s="476">
        <f t="shared" si="29"/>
        <v>0</v>
      </c>
      <c r="K480" s="475"/>
      <c r="L480" s="476">
        <f t="shared" si="29"/>
        <v>0</v>
      </c>
      <c r="M480" s="140">
        <f>IF(AND(G480=Summary!$F$32,I480&lt;=$C$18,OR(I481&gt;=$C$18,I481=0),SUM($M$20:M479)&lt;1,Summary!$F$33="Single"),1,0)</f>
        <v>0</v>
      </c>
      <c r="N480" s="140">
        <f>IF(AND(G480=Summary!$F$32,I480&lt;=$C$18,OR(I481&gt;=$C$18,I481=0),SUM($N$20:N479)&lt;1,Summary!$F$33&lt;&gt;"Single"),1,0)</f>
        <v>0</v>
      </c>
      <c r="O480" s="503">
        <f>IF(M480=1,(($C$18-I480)*H480)+SUMIFS($J$20:J480,$G$20:G480,Summary!$F$32),IF(N480=1,(($C$18-K480)*H480)+SUMIFS($L$20:L480,$G$20:G480,Summary!$F$32),0))</f>
        <v>0</v>
      </c>
    </row>
    <row r="481" spans="7:15" x14ac:dyDescent="0.3">
      <c r="G481" s="500" t="s">
        <v>582</v>
      </c>
      <c r="H481" s="495"/>
      <c r="I481" s="484"/>
      <c r="J481" s="476">
        <f t="shared" si="29"/>
        <v>0</v>
      </c>
      <c r="K481" s="475"/>
      <c r="L481" s="476">
        <f t="shared" si="29"/>
        <v>0</v>
      </c>
      <c r="M481" s="140">
        <f>IF(AND(G481=Summary!$F$32,I481&lt;=$C$18,OR(I482&gt;=$C$18,I482=0),SUM($M$20:M480)&lt;1,Summary!$F$33="Single"),1,0)</f>
        <v>0</v>
      </c>
      <c r="N481" s="140">
        <f>IF(AND(G481=Summary!$F$32,I481&lt;=$C$18,OR(I482&gt;=$C$18,I482=0),SUM($N$20:N480)&lt;1,Summary!$F$33&lt;&gt;"Single"),1,0)</f>
        <v>0</v>
      </c>
      <c r="O481" s="503">
        <f>IF(M481=1,(($C$18-I481)*H481)+SUMIFS($J$20:J481,$G$20:G481,Summary!$F$32),IF(N481=1,(($C$18-K481)*H481)+SUMIFS($L$20:L481,$G$20:G481,Summary!$F$32),0))</f>
        <v>0</v>
      </c>
    </row>
    <row r="482" spans="7:15" x14ac:dyDescent="0.3">
      <c r="G482" s="500" t="s">
        <v>582</v>
      </c>
      <c r="H482" s="495"/>
      <c r="I482" s="484"/>
      <c r="J482" s="476">
        <f t="shared" si="29"/>
        <v>0</v>
      </c>
      <c r="K482" s="475"/>
      <c r="L482" s="476">
        <f t="shared" si="29"/>
        <v>0</v>
      </c>
      <c r="M482" s="140">
        <f>IF(AND(G482=Summary!$F$32,I482&lt;=$C$18,OR(I483&gt;=$C$18,I483=0),SUM($M$20:M481)&lt;1,Summary!$F$33="Single"),1,0)</f>
        <v>0</v>
      </c>
      <c r="N482" s="140">
        <f>IF(AND(G482=Summary!$F$32,I482&lt;=$C$18,OR(I483&gt;=$C$18,I483=0),SUM($N$20:N481)&lt;1,Summary!$F$33&lt;&gt;"Single"),1,0)</f>
        <v>0</v>
      </c>
      <c r="O482" s="503">
        <f>IF(M482=1,(($C$18-I482)*H482)+SUMIFS($J$20:J482,$G$20:G482,Summary!$F$32),IF(N482=1,(($C$18-K482)*H482)+SUMIFS($L$20:L482,$G$20:G482,Summary!$F$32),0))</f>
        <v>0</v>
      </c>
    </row>
    <row r="483" spans="7:15" x14ac:dyDescent="0.3">
      <c r="G483" s="500" t="s">
        <v>582</v>
      </c>
      <c r="H483" s="495"/>
      <c r="I483" s="484"/>
      <c r="J483" s="476">
        <f t="shared" si="29"/>
        <v>0</v>
      </c>
      <c r="K483" s="475"/>
      <c r="L483" s="476">
        <f t="shared" si="29"/>
        <v>0</v>
      </c>
      <c r="M483" s="140">
        <f>IF(AND(G483=Summary!$F$32,I483&lt;=$C$18,OR(I484&gt;=$C$18,I484=0),SUM($M$20:M482)&lt;1,Summary!$F$33="Single"),1,0)</f>
        <v>0</v>
      </c>
      <c r="N483" s="140">
        <f>IF(AND(G483=Summary!$F$32,I483&lt;=$C$18,OR(I484&gt;=$C$18,I484=0),SUM($N$20:N482)&lt;1,Summary!$F$33&lt;&gt;"Single"),1,0)</f>
        <v>0</v>
      </c>
      <c r="O483" s="503">
        <f>IF(M483=1,(($C$18-I483)*H483)+SUMIFS($J$20:J483,$G$20:G483,Summary!$F$32),IF(N483=1,(($C$18-K483)*H483)+SUMIFS($L$20:L483,$G$20:G483,Summary!$F$32),0))</f>
        <v>0</v>
      </c>
    </row>
    <row r="484" spans="7:15" x14ac:dyDescent="0.3">
      <c r="G484" s="500" t="s">
        <v>582</v>
      </c>
      <c r="H484" s="495"/>
      <c r="I484" s="484"/>
      <c r="J484" s="476">
        <f t="shared" si="29"/>
        <v>0</v>
      </c>
      <c r="K484" s="475"/>
      <c r="L484" s="476">
        <f t="shared" si="29"/>
        <v>0</v>
      </c>
      <c r="M484" s="140">
        <f>IF(AND(G484=Summary!$F$32,I484&lt;=$C$18,OR(I485&gt;=$C$18,I485=0),SUM($M$20:M483)&lt;1,Summary!$F$33="Single"),1,0)</f>
        <v>0</v>
      </c>
      <c r="N484" s="140">
        <f>IF(AND(G484=Summary!$F$32,I484&lt;=$C$18,OR(I485&gt;=$C$18,I485=0),SUM($N$20:N483)&lt;1,Summary!$F$33&lt;&gt;"Single"),1,0)</f>
        <v>0</v>
      </c>
      <c r="O484" s="503">
        <f>IF(M484=1,(($C$18-I484)*H484)+SUMIFS($J$20:J484,$G$20:G484,Summary!$F$32),IF(N484=1,(($C$18-K484)*H484)+SUMIFS($L$20:L484,$G$20:G484,Summary!$F$32),0))</f>
        <v>0</v>
      </c>
    </row>
    <row r="485" spans="7:15" x14ac:dyDescent="0.3">
      <c r="G485" s="500" t="s">
        <v>583</v>
      </c>
      <c r="H485" s="495">
        <v>0.04</v>
      </c>
      <c r="I485" s="484">
        <v>0</v>
      </c>
      <c r="J485" s="485">
        <v>0</v>
      </c>
      <c r="K485" s="475">
        <v>0</v>
      </c>
      <c r="L485" s="485">
        <v>0</v>
      </c>
      <c r="M485" s="140">
        <f>IF(AND(G485=Summary!$F$32,I485&lt;=$C$18,OR(I486&gt;=$C$18,I486=0),SUM($M$20:M484)&lt;1,Summary!$F$33="Single"),1,0)</f>
        <v>0</v>
      </c>
      <c r="N485" s="140">
        <f>IF(AND(G485=Summary!$F$32,I485&lt;=$C$18,OR(I486&gt;=$C$18,I486=0),SUM($N$20:N484)&lt;1,Summary!$F$33&lt;&gt;"Single"),1,0)</f>
        <v>0</v>
      </c>
      <c r="O485" s="503">
        <f>IF(M485=1,(($C$18-I485)*H485)+SUMIFS($J$20:J485,$G$20:G485,Summary!$F$32),IF(N485=1,(($C$18-K485)*H485)+SUMIFS($L$20:L485,$G$20:G485,Summary!$F$32),0))</f>
        <v>0</v>
      </c>
    </row>
    <row r="486" spans="7:15" x14ac:dyDescent="0.3">
      <c r="G486" s="500" t="s">
        <v>583</v>
      </c>
      <c r="H486" s="495">
        <v>4.4999999999999998E-2</v>
      </c>
      <c r="I486" s="484">
        <v>8500</v>
      </c>
      <c r="J486" s="476">
        <f>IF(H486&lt;&gt;0,(I486-I485)*$H485+SUM(J485:J485),0)</f>
        <v>340</v>
      </c>
      <c r="K486" s="475">
        <v>17150</v>
      </c>
      <c r="L486" s="476">
        <f>IF(J486&lt;&gt;0,(K486-K485)*$H485+SUM(L485:L485),0)</f>
        <v>686</v>
      </c>
      <c r="M486" s="140">
        <f>IF(AND(G486=Summary!$F$32,I486&lt;=$C$18,OR(I487&gt;=$C$18,I487=0),SUM($M$20:M485)&lt;1,Summary!$F$33="Single"),1,0)</f>
        <v>0</v>
      </c>
      <c r="N486" s="140">
        <f>IF(AND(G486=Summary!$F$32,I486&lt;=$C$18,OR(I487&gt;=$C$18,I487=0),SUM($N$20:N485)&lt;1,Summary!$F$33&lt;&gt;"Single"),1,0)</f>
        <v>0</v>
      </c>
      <c r="O486" s="503">
        <f>IF(M486=1,(($C$18-I486)*H486)+SUMIFS($J$20:J486,$G$20:G486,Summary!$F$32),IF(N486=1,(($C$18-K486)*H486)+SUMIFS($L$20:L486,$G$20:G486,Summary!$F$32),0))</f>
        <v>0</v>
      </c>
    </row>
    <row r="487" spans="7:15" x14ac:dyDescent="0.3">
      <c r="G487" s="500" t="s">
        <v>583</v>
      </c>
      <c r="H487" s="495">
        <v>5.2499999999999998E-2</v>
      </c>
      <c r="I487" s="484">
        <v>11700</v>
      </c>
      <c r="J487" s="476">
        <f t="shared" ref="J487:L499" si="30">IF(H487&lt;&gt;0,(I487-I486)*$H486+SUM(J486:J486),0)</f>
        <v>484</v>
      </c>
      <c r="K487" s="475">
        <v>23600</v>
      </c>
      <c r="L487" s="476">
        <f t="shared" si="30"/>
        <v>976.25</v>
      </c>
      <c r="M487" s="140">
        <f>IF(AND(G487=Summary!$F$32,I487&lt;=$C$18,OR(I488&gt;=$C$18,I488=0),SUM($M$20:M486)&lt;1,Summary!$F$33="Single"),1,0)</f>
        <v>0</v>
      </c>
      <c r="N487" s="140">
        <f>IF(AND(G487=Summary!$F$32,I487&lt;=$C$18,OR(I488&gt;=$C$18,I488=0),SUM($N$20:N486)&lt;1,Summary!$F$33&lt;&gt;"Single"),1,0)</f>
        <v>0</v>
      </c>
      <c r="O487" s="503">
        <f>IF(M487=1,(($C$18-I487)*H487)+SUMIFS($J$20:J487,$G$20:G487,Summary!$F$32),IF(N487=1,(($C$18-K487)*H487)+SUMIFS($L$20:L487,$G$20:G487,Summary!$F$32),0))</f>
        <v>0</v>
      </c>
    </row>
    <row r="488" spans="7:15" x14ac:dyDescent="0.3">
      <c r="G488" s="500" t="s">
        <v>583</v>
      </c>
      <c r="H488" s="495">
        <v>5.5E-2</v>
      </c>
      <c r="I488" s="484">
        <v>13900</v>
      </c>
      <c r="J488" s="476">
        <f t="shared" si="30"/>
        <v>599.5</v>
      </c>
      <c r="K488" s="475">
        <v>27900</v>
      </c>
      <c r="L488" s="476">
        <f t="shared" si="30"/>
        <v>1202</v>
      </c>
      <c r="M488" s="140">
        <f>IF(AND(G488=Summary!$F$32,I488&lt;=$C$18,OR(I489&gt;=$C$18,I489=0),SUM($M$20:M487)&lt;1,Summary!$F$33="Single"),1,0)</f>
        <v>0</v>
      </c>
      <c r="N488" s="140">
        <f>IF(AND(G488=Summary!$F$32,I488&lt;=$C$18,OR(I489&gt;=$C$18,I489=0),SUM($N$20:N487)&lt;1,Summary!$F$33&lt;&gt;"Single"),1,0)</f>
        <v>0</v>
      </c>
      <c r="O488" s="503">
        <f>IF(M488=1,(($C$18-I488)*H488)+SUMIFS($J$20:J488,$G$20:G488,Summary!$F$32),IF(N488=1,(($C$18-K488)*H488)+SUMIFS($L$20:L488,$G$20:G488,Summary!$F$32),0))</f>
        <v>0</v>
      </c>
    </row>
    <row r="489" spans="7:15" x14ac:dyDescent="0.3">
      <c r="G489" s="500" t="s">
        <v>583</v>
      </c>
      <c r="H489" s="495">
        <v>0.06</v>
      </c>
      <c r="I489" s="484">
        <v>80650</v>
      </c>
      <c r="J489" s="476">
        <f t="shared" si="30"/>
        <v>4270.75</v>
      </c>
      <c r="K489" s="475">
        <v>161550</v>
      </c>
      <c r="L489" s="476">
        <f t="shared" si="30"/>
        <v>8552.75</v>
      </c>
      <c r="M489" s="140">
        <f>IF(AND(G489=Summary!$F$32,I489&lt;=$C$18,OR(I490&gt;=$C$18,I490=0),SUM($M$20:M488)&lt;1,Summary!$F$33="Single"),1,0)</f>
        <v>0</v>
      </c>
      <c r="N489" s="140">
        <f>IF(AND(G489=Summary!$F$32,I489&lt;=$C$18,OR(I490&gt;=$C$18,I490=0),SUM($N$20:N488)&lt;1,Summary!$F$33&lt;&gt;"Single"),1,0)</f>
        <v>0</v>
      </c>
      <c r="O489" s="503">
        <f>IF(M489=1,(($C$18-I489)*H489)+SUMIFS($J$20:J489,$G$20:G489,Summary!$F$32),IF(N489=1,(($C$18-K489)*H489)+SUMIFS($L$20:L489,$G$20:G489,Summary!$F$32),0))</f>
        <v>0</v>
      </c>
    </row>
    <row r="490" spans="7:15" x14ac:dyDescent="0.3">
      <c r="G490" s="500" t="s">
        <v>583</v>
      </c>
      <c r="H490" s="495">
        <v>6.8500000000000005E-2</v>
      </c>
      <c r="I490" s="484">
        <v>215400</v>
      </c>
      <c r="J490" s="476">
        <f t="shared" si="30"/>
        <v>12355.75</v>
      </c>
      <c r="K490" s="475">
        <v>323200</v>
      </c>
      <c r="L490" s="476">
        <f t="shared" si="30"/>
        <v>18251.75</v>
      </c>
      <c r="M490" s="140">
        <f>IF(AND(G490=Summary!$F$32,I490&lt;=$C$18,OR(I491&gt;=$C$18,I491=0),SUM($M$20:M489)&lt;1,Summary!$F$33="Single"),1,0)</f>
        <v>0</v>
      </c>
      <c r="N490" s="140">
        <f>IF(AND(G490=Summary!$F$32,I490&lt;=$C$18,OR(I491&gt;=$C$18,I491=0),SUM($N$20:N489)&lt;1,Summary!$F$33&lt;&gt;"Single"),1,0)</f>
        <v>0</v>
      </c>
      <c r="O490" s="503">
        <f>IF(M490=1,(($C$18-I490)*H490)+SUMIFS($J$20:J490,$G$20:G490,Summary!$F$32),IF(N490=1,(($C$18-K490)*H490)+SUMIFS($L$20:L490,$G$20:G490,Summary!$F$32),0))</f>
        <v>0</v>
      </c>
    </row>
    <row r="491" spans="7:15" x14ac:dyDescent="0.3">
      <c r="G491" s="500" t="s">
        <v>583</v>
      </c>
      <c r="H491" s="495">
        <v>9.6500000000000002E-2</v>
      </c>
      <c r="I491" s="484">
        <v>1077550</v>
      </c>
      <c r="J491" s="476">
        <f t="shared" si="30"/>
        <v>71413.024999999994</v>
      </c>
      <c r="K491" s="475">
        <v>2155350</v>
      </c>
      <c r="L491" s="476">
        <f t="shared" si="30"/>
        <v>143754.02500000002</v>
      </c>
      <c r="M491" s="140">
        <f>IF(AND(G491=Summary!$F$32,I491&lt;=$C$18,OR(I492&gt;=$C$18,I492=0),SUM($M$20:M490)&lt;1,Summary!$F$33="Single"),1,0)</f>
        <v>0</v>
      </c>
      <c r="N491" s="140">
        <f>IF(AND(G491=Summary!$F$32,I491&lt;=$C$18,OR(I492&gt;=$C$18,I492=0),SUM($N$20:N490)&lt;1,Summary!$F$33&lt;&gt;"Single"),1,0)</f>
        <v>0</v>
      </c>
      <c r="O491" s="503">
        <f>IF(M491=1,(($C$18-I491)*H491)+SUMIFS($J$20:J491,$G$20:G491,Summary!$F$32),IF(N491=1,(($C$18-K491)*H491)+SUMIFS($L$20:L491,$G$20:G491,Summary!$F$32),0))</f>
        <v>0</v>
      </c>
    </row>
    <row r="492" spans="7:15" x14ac:dyDescent="0.3">
      <c r="G492" s="500" t="s">
        <v>583</v>
      </c>
      <c r="H492" s="495">
        <v>0.10299999999999999</v>
      </c>
      <c r="I492" s="484">
        <v>5000000</v>
      </c>
      <c r="J492" s="476">
        <f t="shared" si="30"/>
        <v>449929.44999999995</v>
      </c>
      <c r="K492" s="475">
        <v>5000000</v>
      </c>
      <c r="L492" s="476">
        <f t="shared" si="30"/>
        <v>418262.75000000006</v>
      </c>
      <c r="M492" s="140">
        <f>IF(AND(G492=Summary!$F$32,I492&lt;=$C$18,OR(I493&gt;=$C$18,I493=0),SUM($M$20:M491)&lt;1,Summary!$F$33="Single"),1,0)</f>
        <v>0</v>
      </c>
      <c r="N492" s="140">
        <f>IF(AND(G492=Summary!$F$32,I492&lt;=$C$18,OR(I493&gt;=$C$18,I493=0),SUM($N$20:N491)&lt;1,Summary!$F$33&lt;&gt;"Single"),1,0)</f>
        <v>0</v>
      </c>
      <c r="O492" s="503">
        <f>IF(M492=1,(($C$18-I492)*H492)+SUMIFS($J$20:J492,$G$20:G492,Summary!$F$32),IF(N492=1,(($C$18-K492)*H492)+SUMIFS($L$20:L492,$G$20:G492,Summary!$F$32),0))</f>
        <v>0</v>
      </c>
    </row>
    <row r="493" spans="7:15" x14ac:dyDescent="0.3">
      <c r="G493" s="500" t="s">
        <v>583</v>
      </c>
      <c r="H493" s="495">
        <v>0.109</v>
      </c>
      <c r="I493" s="484">
        <v>25000000</v>
      </c>
      <c r="J493" s="476">
        <f t="shared" si="30"/>
        <v>2509929.4500000002</v>
      </c>
      <c r="K493" s="475">
        <v>25000000</v>
      </c>
      <c r="L493" s="476">
        <f t="shared" si="30"/>
        <v>2478262.75</v>
      </c>
      <c r="M493" s="140">
        <f>IF(AND(G493=Summary!$F$32,I493&lt;=$C$18,OR(I494&gt;=$C$18,I494=0),SUM($M$20:M492)&lt;1,Summary!$F$33="Single"),1,0)</f>
        <v>0</v>
      </c>
      <c r="N493" s="140">
        <f>IF(AND(G493=Summary!$F$32,I493&lt;=$C$18,OR(I494&gt;=$C$18,I494=0),SUM($N$20:N492)&lt;1,Summary!$F$33&lt;&gt;"Single"),1,0)</f>
        <v>0</v>
      </c>
      <c r="O493" s="503">
        <f>IF(M493=1,(($C$18-I493)*H493)+SUMIFS($J$20:J493,$G$20:G493,Summary!$F$32),IF(N493=1,(($C$18-K493)*H493)+SUMIFS($L$20:L493,$G$20:G493,Summary!$F$32),0))</f>
        <v>0</v>
      </c>
    </row>
    <row r="494" spans="7:15" x14ac:dyDescent="0.3">
      <c r="G494" s="500" t="s">
        <v>583</v>
      </c>
      <c r="H494" s="495"/>
      <c r="I494" s="484"/>
      <c r="J494" s="476">
        <f t="shared" si="30"/>
        <v>0</v>
      </c>
      <c r="K494" s="475"/>
      <c r="L494" s="476">
        <f t="shared" si="30"/>
        <v>0</v>
      </c>
      <c r="M494" s="140">
        <f>IF(AND(G494=Summary!$F$32,I494&lt;=$C$18,OR(I495&gt;=$C$18,I495=0),SUM($M$20:M493)&lt;1,Summary!$F$33="Single"),1,0)</f>
        <v>0</v>
      </c>
      <c r="N494" s="140">
        <f>IF(AND(G494=Summary!$F$32,I494&lt;=$C$18,OR(I495&gt;=$C$18,I495=0),SUM($N$20:N493)&lt;1,Summary!$F$33&lt;&gt;"Single"),1,0)</f>
        <v>0</v>
      </c>
      <c r="O494" s="503">
        <f>IF(M494=1,(($C$18-I494)*H494)+SUMIFS($J$20:J494,$G$20:G494,Summary!$F$32),IF(N494=1,(($C$18-K494)*H494)+SUMIFS($L$20:L494,$G$20:G494,Summary!$F$32),0))</f>
        <v>0</v>
      </c>
    </row>
    <row r="495" spans="7:15" x14ac:dyDescent="0.3">
      <c r="G495" s="500" t="s">
        <v>583</v>
      </c>
      <c r="H495" s="495"/>
      <c r="I495" s="484"/>
      <c r="J495" s="476">
        <f t="shared" si="30"/>
        <v>0</v>
      </c>
      <c r="K495" s="475"/>
      <c r="L495" s="476">
        <f t="shared" si="30"/>
        <v>0</v>
      </c>
      <c r="M495" s="140">
        <f>IF(AND(G495=Summary!$F$32,I495&lt;=$C$18,OR(I496&gt;=$C$18,I496=0),SUM($M$20:M494)&lt;1,Summary!$F$33="Single"),1,0)</f>
        <v>0</v>
      </c>
      <c r="N495" s="140">
        <f>IF(AND(G495=Summary!$F$32,I495&lt;=$C$18,OR(I496&gt;=$C$18,I496=0),SUM($N$20:N494)&lt;1,Summary!$F$33&lt;&gt;"Single"),1,0)</f>
        <v>0</v>
      </c>
      <c r="O495" s="503">
        <f>IF(M495=1,(($C$18-I495)*H495)+SUMIFS($J$20:J495,$G$20:G495,Summary!$F$32),IF(N495=1,(($C$18-K495)*H495)+SUMIFS($L$20:L495,$G$20:G495,Summary!$F$32),0))</f>
        <v>0</v>
      </c>
    </row>
    <row r="496" spans="7:15" x14ac:dyDescent="0.3">
      <c r="G496" s="500" t="s">
        <v>583</v>
      </c>
      <c r="H496" s="495"/>
      <c r="I496" s="484"/>
      <c r="J496" s="476">
        <f t="shared" si="30"/>
        <v>0</v>
      </c>
      <c r="K496" s="475"/>
      <c r="L496" s="476">
        <f t="shared" si="30"/>
        <v>0</v>
      </c>
      <c r="M496" s="140">
        <f>IF(AND(G496=Summary!$F$32,I496&lt;=$C$18,OR(I497&gt;=$C$18,I497=0),SUM($M$20:M495)&lt;1,Summary!$F$33="Single"),1,0)</f>
        <v>0</v>
      </c>
      <c r="N496" s="140">
        <f>IF(AND(G496=Summary!$F$32,I496&lt;=$C$18,OR(I497&gt;=$C$18,I497=0),SUM($N$20:N495)&lt;1,Summary!$F$33&lt;&gt;"Single"),1,0)</f>
        <v>0</v>
      </c>
      <c r="O496" s="503">
        <f>IF(M496=1,(($C$18-I496)*H496)+SUMIFS($J$20:J496,$G$20:G496,Summary!$F$32),IF(N496=1,(($C$18-K496)*H496)+SUMIFS($L$20:L496,$G$20:G496,Summary!$F$32),0))</f>
        <v>0</v>
      </c>
    </row>
    <row r="497" spans="7:15" x14ac:dyDescent="0.3">
      <c r="G497" s="500" t="s">
        <v>583</v>
      </c>
      <c r="H497" s="495"/>
      <c r="I497" s="484"/>
      <c r="J497" s="476">
        <f t="shared" si="30"/>
        <v>0</v>
      </c>
      <c r="K497" s="475"/>
      <c r="L497" s="476">
        <f t="shared" si="30"/>
        <v>0</v>
      </c>
      <c r="M497" s="140">
        <f>IF(AND(G497=Summary!$F$32,I497&lt;=$C$18,OR(I498&gt;=$C$18,I498=0),SUM($M$20:M496)&lt;1,Summary!$F$33="Single"),1,0)</f>
        <v>0</v>
      </c>
      <c r="N497" s="140">
        <f>IF(AND(G497=Summary!$F$32,I497&lt;=$C$18,OR(I498&gt;=$C$18,I498=0),SUM($N$20:N496)&lt;1,Summary!$F$33&lt;&gt;"Single"),1,0)</f>
        <v>0</v>
      </c>
      <c r="O497" s="503">
        <f>IF(M497=1,(($C$18-I497)*H497)+SUMIFS($J$20:J497,$G$20:G497,Summary!$F$32),IF(N497=1,(($C$18-K497)*H497)+SUMIFS($L$20:L497,$G$20:G497,Summary!$F$32),0))</f>
        <v>0</v>
      </c>
    </row>
    <row r="498" spans="7:15" x14ac:dyDescent="0.3">
      <c r="G498" s="500" t="s">
        <v>583</v>
      </c>
      <c r="H498" s="495"/>
      <c r="I498" s="484"/>
      <c r="J498" s="476">
        <f t="shared" si="30"/>
        <v>0</v>
      </c>
      <c r="K498" s="475"/>
      <c r="L498" s="476">
        <f t="shared" si="30"/>
        <v>0</v>
      </c>
      <c r="M498" s="140">
        <f>IF(AND(G498=Summary!$F$32,I498&lt;=$C$18,OR(I499&gt;=$C$18,I499=0),SUM($M$20:M497)&lt;1,Summary!$F$33="Single"),1,0)</f>
        <v>0</v>
      </c>
      <c r="N498" s="140">
        <f>IF(AND(G498=Summary!$F$32,I498&lt;=$C$18,OR(I499&gt;=$C$18,I499=0),SUM($N$20:N497)&lt;1,Summary!$F$33&lt;&gt;"Single"),1,0)</f>
        <v>0</v>
      </c>
      <c r="O498" s="503">
        <f>IF(M498=1,(($C$18-I498)*H498)+SUMIFS($J$20:J498,$G$20:G498,Summary!$F$32),IF(N498=1,(($C$18-K498)*H498)+SUMIFS($L$20:L498,$G$20:G498,Summary!$F$32),0))</f>
        <v>0</v>
      </c>
    </row>
    <row r="499" spans="7:15" x14ac:dyDescent="0.3">
      <c r="G499" s="500" t="s">
        <v>583</v>
      </c>
      <c r="H499" s="495"/>
      <c r="I499" s="484"/>
      <c r="J499" s="476">
        <f t="shared" si="30"/>
        <v>0</v>
      </c>
      <c r="K499" s="475"/>
      <c r="L499" s="476">
        <f t="shared" si="30"/>
        <v>0</v>
      </c>
      <c r="M499" s="140">
        <f>IF(AND(G499=Summary!$F$32,I499&lt;=$C$18,OR(I500&gt;=$C$18,I500=0),SUM($M$20:M498)&lt;1,Summary!$F$33="Single"),1,0)</f>
        <v>0</v>
      </c>
      <c r="N499" s="140">
        <f>IF(AND(G499=Summary!$F$32,I499&lt;=$C$18,OR(I500&gt;=$C$18,I500=0),SUM($N$20:N498)&lt;1,Summary!$F$33&lt;&gt;"Single"),1,0)</f>
        <v>0</v>
      </c>
      <c r="O499" s="503">
        <f>IF(M499=1,(($C$18-I499)*H499)+SUMIFS($J$20:J499,$G$20:G499,Summary!$F$32),IF(N499=1,(($C$18-K499)*H499)+SUMIFS($L$20:L499,$G$20:G499,Summary!$F$32),0))</f>
        <v>0</v>
      </c>
    </row>
    <row r="500" spans="7:15" x14ac:dyDescent="0.3">
      <c r="G500" s="500" t="s">
        <v>584</v>
      </c>
      <c r="H500" s="495">
        <v>4.7500000000000001E-2</v>
      </c>
      <c r="I500" s="484">
        <v>0</v>
      </c>
      <c r="J500" s="485">
        <v>0</v>
      </c>
      <c r="K500" s="475"/>
      <c r="L500" s="485">
        <v>0</v>
      </c>
      <c r="M500" s="140">
        <f>IF(AND(G500=Summary!$F$32,I500&lt;=$C$18,OR(I501&gt;=$C$18,I501=0),SUM($M$20:M499)&lt;1,Summary!$F$33="Single"),1,0)</f>
        <v>0</v>
      </c>
      <c r="N500" s="140">
        <f>IF(AND(G500=Summary!$F$32,I500&lt;=$C$18,OR(I501&gt;=$C$18,I501=0),SUM($N$20:N499)&lt;1,Summary!$F$33&lt;&gt;"Single"),1,0)</f>
        <v>0</v>
      </c>
      <c r="O500" s="503">
        <f>IF(M500=1,(($C$18-I500)*H500)+SUMIFS($J$20:J500,$G$20:G500,Summary!$F$32),IF(N500=1,(($C$18-K500)*H500)+SUMIFS($L$20:L500,$G$20:G500,Summary!$F$32),0))</f>
        <v>0</v>
      </c>
    </row>
    <row r="501" spans="7:15" x14ac:dyDescent="0.3">
      <c r="G501" s="500" t="s">
        <v>584</v>
      </c>
      <c r="H501" s="495"/>
      <c r="I501" s="484"/>
      <c r="J501" s="476">
        <f>IF(H501&lt;&gt;0,(I501-I500)*$H500+SUM(J500:J500),0)</f>
        <v>0</v>
      </c>
      <c r="K501" s="475"/>
      <c r="L501" s="476">
        <f>IF(J501&lt;&gt;0,(K501-K500)*$H500+SUM(L500:L500),0)</f>
        <v>0</v>
      </c>
      <c r="M501" s="140">
        <f>IF(AND(G501=Summary!$F$32,I501&lt;=$C$18,OR(I502&gt;=$C$18,I502=0),SUM($M$20:M500)&lt;1,Summary!$F$33="Single"),1,0)</f>
        <v>0</v>
      </c>
      <c r="N501" s="140">
        <f>IF(AND(G501=Summary!$F$32,I501&lt;=$C$18,OR(I502&gt;=$C$18,I502=0),SUM($N$20:N500)&lt;1,Summary!$F$33&lt;&gt;"Single"),1,0)</f>
        <v>0</v>
      </c>
      <c r="O501" s="503">
        <f>IF(M501=1,(($C$18-I501)*H501)+SUMIFS($J$20:J501,$G$20:G501,Summary!$F$32),IF(N501=1,(($C$18-K501)*H501)+SUMIFS($L$20:L501,$G$20:G501,Summary!$F$32),0))</f>
        <v>0</v>
      </c>
    </row>
    <row r="502" spans="7:15" x14ac:dyDescent="0.3">
      <c r="G502" s="500" t="s">
        <v>584</v>
      </c>
      <c r="H502" s="495"/>
      <c r="I502" s="484"/>
      <c r="J502" s="476">
        <f t="shared" ref="J502:L514" si="31">IF(H502&lt;&gt;0,(I502-I501)*$H501+SUM(J501:J501),0)</f>
        <v>0</v>
      </c>
      <c r="K502" s="475"/>
      <c r="L502" s="476">
        <f t="shared" si="31"/>
        <v>0</v>
      </c>
      <c r="M502" s="140">
        <f>IF(AND(G502=Summary!$F$32,I502&lt;=$C$18,OR(I503&gt;=$C$18,I503=0),SUM($M$20:M501)&lt;1,Summary!$F$33="Single"),1,0)</f>
        <v>0</v>
      </c>
      <c r="N502" s="140">
        <f>IF(AND(G502=Summary!$F$32,I502&lt;=$C$18,OR(I503&gt;=$C$18,I503=0),SUM($N$20:N501)&lt;1,Summary!$F$33&lt;&gt;"Single"),1,0)</f>
        <v>0</v>
      </c>
      <c r="O502" s="503">
        <f>IF(M502=1,(($C$18-I502)*H502)+SUMIFS($J$20:J502,$G$20:G502,Summary!$F$32),IF(N502=1,(($C$18-K502)*H502)+SUMIFS($L$20:L502,$G$20:G502,Summary!$F$32),0))</f>
        <v>0</v>
      </c>
    </row>
    <row r="503" spans="7:15" x14ac:dyDescent="0.3">
      <c r="G503" s="500" t="s">
        <v>584</v>
      </c>
      <c r="H503" s="495"/>
      <c r="I503" s="484"/>
      <c r="J503" s="476">
        <f t="shared" si="31"/>
        <v>0</v>
      </c>
      <c r="K503" s="475"/>
      <c r="L503" s="476">
        <f t="shared" si="31"/>
        <v>0</v>
      </c>
      <c r="M503" s="140">
        <f>IF(AND(G503=Summary!$F$32,I503&lt;=$C$18,OR(I504&gt;=$C$18,I504=0),SUM($M$20:M502)&lt;1,Summary!$F$33="Single"),1,0)</f>
        <v>0</v>
      </c>
      <c r="N503" s="140">
        <f>IF(AND(G503=Summary!$F$32,I503&lt;=$C$18,OR(I504&gt;=$C$18,I504=0),SUM($N$20:N502)&lt;1,Summary!$F$33&lt;&gt;"Single"),1,0)</f>
        <v>0</v>
      </c>
      <c r="O503" s="503">
        <f>IF(M503=1,(($C$18-I503)*H503)+SUMIFS($J$20:J503,$G$20:G503,Summary!$F$32),IF(N503=1,(($C$18-K503)*H503)+SUMIFS($L$20:L503,$G$20:G503,Summary!$F$32),0))</f>
        <v>0</v>
      </c>
    </row>
    <row r="504" spans="7:15" x14ac:dyDescent="0.3">
      <c r="G504" s="500" t="s">
        <v>584</v>
      </c>
      <c r="H504" s="495"/>
      <c r="I504" s="484"/>
      <c r="J504" s="476">
        <f t="shared" si="31"/>
        <v>0</v>
      </c>
      <c r="K504" s="475"/>
      <c r="L504" s="476">
        <f t="shared" si="31"/>
        <v>0</v>
      </c>
      <c r="M504" s="140">
        <f>IF(AND(G504=Summary!$F$32,I504&lt;=$C$18,OR(I505&gt;=$C$18,I505=0),SUM($M$20:M503)&lt;1,Summary!$F$33="Single"),1,0)</f>
        <v>0</v>
      </c>
      <c r="N504" s="140">
        <f>IF(AND(G504=Summary!$F$32,I504&lt;=$C$18,OR(I505&gt;=$C$18,I505=0),SUM($N$20:N503)&lt;1,Summary!$F$33&lt;&gt;"Single"),1,0)</f>
        <v>0</v>
      </c>
      <c r="O504" s="503">
        <f>IF(M504=1,(($C$18-I504)*H504)+SUMIFS($J$20:J504,$G$20:G504,Summary!$F$32),IF(N504=1,(($C$18-K504)*H504)+SUMIFS($L$20:L504,$G$20:G504,Summary!$F$32),0))</f>
        <v>0</v>
      </c>
    </row>
    <row r="505" spans="7:15" x14ac:dyDescent="0.3">
      <c r="G505" s="500" t="s">
        <v>584</v>
      </c>
      <c r="H505" s="495"/>
      <c r="I505" s="484"/>
      <c r="J505" s="476">
        <f t="shared" si="31"/>
        <v>0</v>
      </c>
      <c r="K505" s="475"/>
      <c r="L505" s="476">
        <f t="shared" si="31"/>
        <v>0</v>
      </c>
      <c r="M505" s="140">
        <f>IF(AND(G505=Summary!$F$32,I505&lt;=$C$18,OR(I506&gt;=$C$18,I506=0),SUM($M$20:M504)&lt;1,Summary!$F$33="Single"),1,0)</f>
        <v>0</v>
      </c>
      <c r="N505" s="140">
        <f>IF(AND(G505=Summary!$F$32,I505&lt;=$C$18,OR(I506&gt;=$C$18,I506=0),SUM($N$20:N504)&lt;1,Summary!$F$33&lt;&gt;"Single"),1,0)</f>
        <v>0</v>
      </c>
      <c r="O505" s="503">
        <f>IF(M505=1,(($C$18-I505)*H505)+SUMIFS($J$20:J505,$G$20:G505,Summary!$F$32),IF(N505=1,(($C$18-K505)*H505)+SUMIFS($L$20:L505,$G$20:G505,Summary!$F$32),0))</f>
        <v>0</v>
      </c>
    </row>
    <row r="506" spans="7:15" x14ac:dyDescent="0.3">
      <c r="G506" s="500" t="s">
        <v>584</v>
      </c>
      <c r="H506" s="495"/>
      <c r="I506" s="484"/>
      <c r="J506" s="476">
        <f t="shared" si="31"/>
        <v>0</v>
      </c>
      <c r="K506" s="475"/>
      <c r="L506" s="476">
        <f t="shared" si="31"/>
        <v>0</v>
      </c>
      <c r="M506" s="140">
        <f>IF(AND(G506=Summary!$F$32,I506&lt;=$C$18,OR(I507&gt;=$C$18,I507=0),SUM($M$20:M505)&lt;1,Summary!$F$33="Single"),1,0)</f>
        <v>0</v>
      </c>
      <c r="N506" s="140">
        <f>IF(AND(G506=Summary!$F$32,I506&lt;=$C$18,OR(I507&gt;=$C$18,I507=0),SUM($N$20:N505)&lt;1,Summary!$F$33&lt;&gt;"Single"),1,0)</f>
        <v>0</v>
      </c>
      <c r="O506" s="503">
        <f>IF(M506=1,(($C$18-I506)*H506)+SUMIFS($J$20:J506,$G$20:G506,Summary!$F$32),IF(N506=1,(($C$18-K506)*H506)+SUMIFS($L$20:L506,$G$20:G506,Summary!$F$32),0))</f>
        <v>0</v>
      </c>
    </row>
    <row r="507" spans="7:15" x14ac:dyDescent="0.3">
      <c r="G507" s="500" t="s">
        <v>584</v>
      </c>
      <c r="H507" s="495"/>
      <c r="I507" s="484"/>
      <c r="J507" s="476">
        <f t="shared" si="31"/>
        <v>0</v>
      </c>
      <c r="K507" s="475"/>
      <c r="L507" s="476">
        <f t="shared" si="31"/>
        <v>0</v>
      </c>
      <c r="M507" s="140">
        <f>IF(AND(G507=Summary!$F$32,I507&lt;=$C$18,OR(I508&gt;=$C$18,I508=0),SUM($M$20:M506)&lt;1,Summary!$F$33="Single"),1,0)</f>
        <v>0</v>
      </c>
      <c r="N507" s="140">
        <f>IF(AND(G507=Summary!$F$32,I507&lt;=$C$18,OR(I508&gt;=$C$18,I508=0),SUM($N$20:N506)&lt;1,Summary!$F$33&lt;&gt;"Single"),1,0)</f>
        <v>0</v>
      </c>
      <c r="O507" s="503">
        <f>IF(M507=1,(($C$18-I507)*H507)+SUMIFS($J$20:J507,$G$20:G507,Summary!$F$32),IF(N507=1,(($C$18-K507)*H507)+SUMIFS($L$20:L507,$G$20:G507,Summary!$F$32),0))</f>
        <v>0</v>
      </c>
    </row>
    <row r="508" spans="7:15" x14ac:dyDescent="0.3">
      <c r="G508" s="500" t="s">
        <v>584</v>
      </c>
      <c r="H508" s="495"/>
      <c r="I508" s="484"/>
      <c r="J508" s="476">
        <f t="shared" si="31"/>
        <v>0</v>
      </c>
      <c r="K508" s="475"/>
      <c r="L508" s="476">
        <f t="shared" si="31"/>
        <v>0</v>
      </c>
      <c r="M508" s="140">
        <f>IF(AND(G508=Summary!$F$32,I508&lt;=$C$18,OR(I509&gt;=$C$18,I509=0),SUM($M$20:M507)&lt;1,Summary!$F$33="Single"),1,0)</f>
        <v>0</v>
      </c>
      <c r="N508" s="140">
        <f>IF(AND(G508=Summary!$F$32,I508&lt;=$C$18,OR(I509&gt;=$C$18,I509=0),SUM($N$20:N507)&lt;1,Summary!$F$33&lt;&gt;"Single"),1,0)</f>
        <v>0</v>
      </c>
      <c r="O508" s="503">
        <f>IF(M508=1,(($C$18-I508)*H508)+SUMIFS($J$20:J508,$G$20:G508,Summary!$F$32),IF(N508=1,(($C$18-K508)*H508)+SUMIFS($L$20:L508,$G$20:G508,Summary!$F$32),0))</f>
        <v>0</v>
      </c>
    </row>
    <row r="509" spans="7:15" x14ac:dyDescent="0.3">
      <c r="G509" s="500" t="s">
        <v>584</v>
      </c>
      <c r="H509" s="495"/>
      <c r="I509" s="484"/>
      <c r="J509" s="476">
        <f t="shared" si="31"/>
        <v>0</v>
      </c>
      <c r="K509" s="475"/>
      <c r="L509" s="476">
        <f t="shared" si="31"/>
        <v>0</v>
      </c>
      <c r="M509" s="140">
        <f>IF(AND(G509=Summary!$F$32,I509&lt;=$C$18,OR(I510&gt;=$C$18,I510=0),SUM($M$20:M508)&lt;1,Summary!$F$33="Single"),1,0)</f>
        <v>0</v>
      </c>
      <c r="N509" s="140">
        <f>IF(AND(G509=Summary!$F$32,I509&lt;=$C$18,OR(I510&gt;=$C$18,I510=0),SUM($N$20:N508)&lt;1,Summary!$F$33&lt;&gt;"Single"),1,0)</f>
        <v>0</v>
      </c>
      <c r="O509" s="503">
        <f>IF(M509=1,(($C$18-I509)*H509)+SUMIFS($J$20:J509,$G$20:G509,Summary!$F$32),IF(N509=1,(($C$18-K509)*H509)+SUMIFS($L$20:L509,$G$20:G509,Summary!$F$32),0))</f>
        <v>0</v>
      </c>
    </row>
    <row r="510" spans="7:15" x14ac:dyDescent="0.3">
      <c r="G510" s="500" t="s">
        <v>584</v>
      </c>
      <c r="H510" s="495"/>
      <c r="I510" s="484"/>
      <c r="J510" s="476">
        <f t="shared" si="31"/>
        <v>0</v>
      </c>
      <c r="K510" s="475"/>
      <c r="L510" s="476">
        <f t="shared" si="31"/>
        <v>0</v>
      </c>
      <c r="M510" s="140">
        <f>IF(AND(G510=Summary!$F$32,I510&lt;=$C$18,OR(I511&gt;=$C$18,I511=0),SUM($M$20:M509)&lt;1,Summary!$F$33="Single"),1,0)</f>
        <v>0</v>
      </c>
      <c r="N510" s="140">
        <f>IF(AND(G510=Summary!$F$32,I510&lt;=$C$18,OR(I511&gt;=$C$18,I511=0),SUM($N$20:N509)&lt;1,Summary!$F$33&lt;&gt;"Single"),1,0)</f>
        <v>0</v>
      </c>
      <c r="O510" s="503">
        <f>IF(M510=1,(($C$18-I510)*H510)+SUMIFS($J$20:J510,$G$20:G510,Summary!$F$32),IF(N510=1,(($C$18-K510)*H510)+SUMIFS($L$20:L510,$G$20:G510,Summary!$F$32),0))</f>
        <v>0</v>
      </c>
    </row>
    <row r="511" spans="7:15" x14ac:dyDescent="0.3">
      <c r="G511" s="500" t="s">
        <v>584</v>
      </c>
      <c r="H511" s="495"/>
      <c r="I511" s="484"/>
      <c r="J511" s="476">
        <f t="shared" si="31"/>
        <v>0</v>
      </c>
      <c r="K511" s="475"/>
      <c r="L511" s="476">
        <f t="shared" si="31"/>
        <v>0</v>
      </c>
      <c r="M511" s="140">
        <f>IF(AND(G511=Summary!$F$32,I511&lt;=$C$18,OR(I512&gt;=$C$18,I512=0),SUM($M$20:M510)&lt;1,Summary!$F$33="Single"),1,0)</f>
        <v>0</v>
      </c>
      <c r="N511" s="140">
        <f>IF(AND(G511=Summary!$F$32,I511&lt;=$C$18,OR(I512&gt;=$C$18,I512=0),SUM($N$20:N510)&lt;1,Summary!$F$33&lt;&gt;"Single"),1,0)</f>
        <v>0</v>
      </c>
      <c r="O511" s="503">
        <f>IF(M511=1,(($C$18-I511)*H511)+SUMIFS($J$20:J511,$G$20:G511,Summary!$F$32),IF(N511=1,(($C$18-K511)*H511)+SUMIFS($L$20:L511,$G$20:G511,Summary!$F$32),0))</f>
        <v>0</v>
      </c>
    </row>
    <row r="512" spans="7:15" x14ac:dyDescent="0.3">
      <c r="G512" s="500" t="s">
        <v>584</v>
      </c>
      <c r="H512" s="495"/>
      <c r="I512" s="484"/>
      <c r="J512" s="476">
        <f t="shared" si="31"/>
        <v>0</v>
      </c>
      <c r="K512" s="475"/>
      <c r="L512" s="476">
        <f t="shared" si="31"/>
        <v>0</v>
      </c>
      <c r="M512" s="140">
        <f>IF(AND(G512=Summary!$F$32,I512&lt;=$C$18,OR(I513&gt;=$C$18,I513=0),SUM($M$20:M511)&lt;1,Summary!$F$33="Single"),1,0)</f>
        <v>0</v>
      </c>
      <c r="N512" s="140">
        <f>IF(AND(G512=Summary!$F$32,I512&lt;=$C$18,OR(I513&gt;=$C$18,I513=0),SUM($N$20:N511)&lt;1,Summary!$F$33&lt;&gt;"Single"),1,0)</f>
        <v>0</v>
      </c>
      <c r="O512" s="503">
        <f>IF(M512=1,(($C$18-I512)*H512)+SUMIFS($J$20:J512,$G$20:G512,Summary!$F$32),IF(N512=1,(($C$18-K512)*H512)+SUMIFS($L$20:L512,$G$20:G512,Summary!$F$32),0))</f>
        <v>0</v>
      </c>
    </row>
    <row r="513" spans="7:15" x14ac:dyDescent="0.3">
      <c r="G513" s="500" t="s">
        <v>584</v>
      </c>
      <c r="H513" s="495"/>
      <c r="I513" s="484"/>
      <c r="J513" s="476">
        <f t="shared" si="31"/>
        <v>0</v>
      </c>
      <c r="K513" s="475"/>
      <c r="L513" s="476">
        <f t="shared" si="31"/>
        <v>0</v>
      </c>
      <c r="M513" s="140">
        <f>IF(AND(G513=Summary!$F$32,I513&lt;=$C$18,OR(I514&gt;=$C$18,I514=0),SUM($M$20:M512)&lt;1,Summary!$F$33="Single"),1,0)</f>
        <v>0</v>
      </c>
      <c r="N513" s="140">
        <f>IF(AND(G513=Summary!$F$32,I513&lt;=$C$18,OR(I514&gt;=$C$18,I514=0),SUM($N$20:N512)&lt;1,Summary!$F$33&lt;&gt;"Single"),1,0)</f>
        <v>0</v>
      </c>
      <c r="O513" s="503">
        <f>IF(M513=1,(($C$18-I513)*H513)+SUMIFS($J$20:J513,$G$20:G513,Summary!$F$32),IF(N513=1,(($C$18-K513)*H513)+SUMIFS($L$20:L513,$G$20:G513,Summary!$F$32),0))</f>
        <v>0</v>
      </c>
    </row>
    <row r="514" spans="7:15" x14ac:dyDescent="0.3">
      <c r="G514" s="500" t="s">
        <v>584</v>
      </c>
      <c r="H514" s="495"/>
      <c r="I514" s="484"/>
      <c r="J514" s="476">
        <f t="shared" si="31"/>
        <v>0</v>
      </c>
      <c r="K514" s="475"/>
      <c r="L514" s="476">
        <f t="shared" si="31"/>
        <v>0</v>
      </c>
      <c r="M514" s="140">
        <f>IF(AND(G514=Summary!$F$32,I514&lt;=$C$18,OR(I515&gt;=$C$18,I515=0),SUM($M$20:M513)&lt;1,Summary!$F$33="Single"),1,0)</f>
        <v>0</v>
      </c>
      <c r="N514" s="140">
        <f>IF(AND(G514=Summary!$F$32,I514&lt;=$C$18,OR(I515&gt;=$C$18,I515=0),SUM($N$20:N513)&lt;1,Summary!$F$33&lt;&gt;"Single"),1,0)</f>
        <v>0</v>
      </c>
      <c r="O514" s="503">
        <f>IF(M514=1,(($C$18-I514)*H514)+SUMIFS($J$20:J514,$G$20:G514,Summary!$F$32),IF(N514=1,(($C$18-K514)*H514)+SUMIFS($L$20:L514,$G$20:G514,Summary!$F$32),0))</f>
        <v>0</v>
      </c>
    </row>
    <row r="515" spans="7:15" x14ac:dyDescent="0.3">
      <c r="G515" s="500" t="s">
        <v>585</v>
      </c>
      <c r="H515" s="495">
        <v>1.0999999999999999E-2</v>
      </c>
      <c r="I515" s="484">
        <v>0</v>
      </c>
      <c r="J515" s="485">
        <v>0</v>
      </c>
      <c r="K515" s="475">
        <v>0</v>
      </c>
      <c r="L515" s="485">
        <v>0</v>
      </c>
      <c r="M515" s="140">
        <f>IF(AND(G515=Summary!$F$32,I515&lt;=$C$18,OR(I516&gt;=$C$18,I516=0),SUM($M$20:M514)&lt;1,Summary!$F$33="Single"),1,0)</f>
        <v>0</v>
      </c>
      <c r="N515" s="140">
        <f>IF(AND(G515=Summary!$F$32,I515&lt;=$C$18,OR(I516&gt;=$C$18,I516=0),SUM($N$20:N514)&lt;1,Summary!$F$33&lt;&gt;"Single"),1,0)</f>
        <v>0</v>
      </c>
      <c r="O515" s="503">
        <f>IF(M515=1,(($C$18-I515)*H515)+SUMIFS($J$20:J515,$G$20:G515,Summary!$F$32),IF(N515=1,(($C$18-K515)*H515)+SUMIFS($L$20:L515,$G$20:G515,Summary!$F$32),0))</f>
        <v>0</v>
      </c>
    </row>
    <row r="516" spans="7:15" x14ac:dyDescent="0.3">
      <c r="G516" s="500" t="s">
        <v>585</v>
      </c>
      <c r="H516" s="495">
        <v>2.0400000000000001E-2</v>
      </c>
      <c r="I516" s="484">
        <v>41775</v>
      </c>
      <c r="J516" s="476">
        <f>IF(H516&lt;&gt;0,(I516-I515)*$H515+SUM(J515:J515),0)</f>
        <v>459.52499999999998</v>
      </c>
      <c r="K516" s="475">
        <v>69700</v>
      </c>
      <c r="L516" s="476">
        <f>IF(J516&lt;&gt;0,(K516-K515)*$H515+SUM(L515:L515),0)</f>
        <v>766.69999999999993</v>
      </c>
      <c r="M516" s="140">
        <f>IF(AND(G516=Summary!$F$32,I516&lt;=$C$18,OR(I517&gt;=$C$18,I517=0),SUM($M$20:M515)&lt;1,Summary!$F$33="Single"),1,0)</f>
        <v>0</v>
      </c>
      <c r="N516" s="140">
        <f>IF(AND(G516=Summary!$F$32,I516&lt;=$C$18,OR(I517&gt;=$C$18,I517=0),SUM($N$20:N515)&lt;1,Summary!$F$33&lt;&gt;"Single"),1,0)</f>
        <v>0</v>
      </c>
      <c r="O516" s="503">
        <f>IF(M516=1,(($C$18-I516)*H516)+SUMIFS($J$20:J516,$G$20:G516,Summary!$F$32),IF(N516=1,(($C$18-K516)*H516)+SUMIFS($L$20:L516,$G$20:G516,Summary!$F$32),0))</f>
        <v>0</v>
      </c>
    </row>
    <row r="517" spans="7:15" x14ac:dyDescent="0.3">
      <c r="G517" s="500" t="s">
        <v>585</v>
      </c>
      <c r="H517" s="495">
        <v>2.2700000000000001E-2</v>
      </c>
      <c r="I517" s="484">
        <v>101050</v>
      </c>
      <c r="J517" s="476">
        <f t="shared" ref="J517:L529" si="32">IF(H517&lt;&gt;0,(I517-I516)*$H516+SUM(J516:J516),0)</f>
        <v>1668.7350000000001</v>
      </c>
      <c r="K517" s="475">
        <v>168450</v>
      </c>
      <c r="L517" s="476">
        <f t="shared" si="32"/>
        <v>2781.2000000000003</v>
      </c>
      <c r="M517" s="140">
        <f>IF(AND(G517=Summary!$F$32,I517&lt;=$C$18,OR(I518&gt;=$C$18,I518=0),SUM($M$20:M516)&lt;1,Summary!$F$33="Single"),1,0)</f>
        <v>0</v>
      </c>
      <c r="N517" s="140">
        <f>IF(AND(G517=Summary!$F$32,I517&lt;=$C$18,OR(I518&gt;=$C$18,I518=0),SUM($N$20:N516)&lt;1,Summary!$F$33&lt;&gt;"Single"),1,0)</f>
        <v>0</v>
      </c>
      <c r="O517" s="503">
        <f>IF(M517=1,(($C$18-I517)*H517)+SUMIFS($J$20:J517,$G$20:G517,Summary!$F$32),IF(N517=1,(($C$18-K517)*H517)+SUMIFS($L$20:L517,$G$20:G517,Summary!$F$32),0))</f>
        <v>0</v>
      </c>
    </row>
    <row r="518" spans="7:15" x14ac:dyDescent="0.3">
      <c r="G518" s="500" t="s">
        <v>585</v>
      </c>
      <c r="H518" s="495">
        <v>2.64E-2</v>
      </c>
      <c r="I518" s="484">
        <v>210825</v>
      </c>
      <c r="J518" s="476">
        <f t="shared" si="32"/>
        <v>4160.6275000000005</v>
      </c>
      <c r="K518" s="475">
        <v>256650</v>
      </c>
      <c r="L518" s="476">
        <f t="shared" si="32"/>
        <v>4783.34</v>
      </c>
      <c r="M518" s="140">
        <f>IF(AND(G518=Summary!$F$32,I518&lt;=$C$18,OR(I519&gt;=$C$18,I519=0),SUM($M$20:M517)&lt;1,Summary!$F$33="Single"),1,0)</f>
        <v>0</v>
      </c>
      <c r="N518" s="140">
        <f>IF(AND(G518=Summary!$F$32,I518&lt;=$C$18,OR(I519&gt;=$C$18,I519=0),SUM($N$20:N517)&lt;1,Summary!$F$33&lt;&gt;"Single"),1,0)</f>
        <v>0</v>
      </c>
      <c r="O518" s="503">
        <f>IF(M518=1,(($C$18-I518)*H518)+SUMIFS($J$20:J518,$G$20:G518,Summary!$F$32),IF(N518=1,(($C$18-K518)*H518)+SUMIFS($L$20:L518,$G$20:G518,Summary!$F$32),0))</f>
        <v>0</v>
      </c>
    </row>
    <row r="519" spans="7:15" x14ac:dyDescent="0.3">
      <c r="G519" s="500" t="s">
        <v>585</v>
      </c>
      <c r="H519" s="495">
        <v>2.9000000000000001E-2</v>
      </c>
      <c r="I519" s="484">
        <v>458350</v>
      </c>
      <c r="J519" s="476">
        <f t="shared" si="32"/>
        <v>10695.2875</v>
      </c>
      <c r="K519" s="475">
        <v>458350</v>
      </c>
      <c r="L519" s="476">
        <f t="shared" si="32"/>
        <v>10108.220000000001</v>
      </c>
      <c r="M519" s="140">
        <f>IF(AND(G519=Summary!$F$32,I519&lt;=$C$18,OR(I520&gt;=$C$18,I520=0),SUM($M$20:M518)&lt;1,Summary!$F$33="Single"),1,0)</f>
        <v>0</v>
      </c>
      <c r="N519" s="140">
        <f>IF(AND(G519=Summary!$F$32,I519&lt;=$C$18,OR(I520&gt;=$C$18,I520=0),SUM($N$20:N518)&lt;1,Summary!$F$33&lt;&gt;"Single"),1,0)</f>
        <v>0</v>
      </c>
      <c r="O519" s="503">
        <f>IF(M519=1,(($C$18-I519)*H519)+SUMIFS($J$20:J519,$G$20:G519,Summary!$F$32),IF(N519=1,(($C$18-K519)*H519)+SUMIFS($L$20:L519,$G$20:G519,Summary!$F$32),0))</f>
        <v>0</v>
      </c>
    </row>
    <row r="520" spans="7:15" x14ac:dyDescent="0.3">
      <c r="G520" s="500" t="s">
        <v>585</v>
      </c>
      <c r="H520" s="495"/>
      <c r="I520" s="484"/>
      <c r="J520" s="476">
        <f t="shared" si="32"/>
        <v>0</v>
      </c>
      <c r="K520" s="475"/>
      <c r="L520" s="476">
        <f t="shared" si="32"/>
        <v>0</v>
      </c>
      <c r="M520" s="140">
        <f>IF(AND(G520=Summary!$F$32,I520&lt;=$C$18,OR(I521&gt;=$C$18,I521=0),SUM($M$20:M519)&lt;1,Summary!$F$33="Single"),1,0)</f>
        <v>0</v>
      </c>
      <c r="N520" s="140">
        <f>IF(AND(G520=Summary!$F$32,I520&lt;=$C$18,OR(I521&gt;=$C$18,I521=0),SUM($N$20:N519)&lt;1,Summary!$F$33&lt;&gt;"Single"),1,0)</f>
        <v>0</v>
      </c>
      <c r="O520" s="503">
        <f>IF(M520=1,(($C$18-I520)*H520)+SUMIFS($J$20:J520,$G$20:G520,Summary!$F$32),IF(N520=1,(($C$18-K520)*H520)+SUMIFS($L$20:L520,$G$20:G520,Summary!$F$32),0))</f>
        <v>0</v>
      </c>
    </row>
    <row r="521" spans="7:15" x14ac:dyDescent="0.3">
      <c r="G521" s="500" t="s">
        <v>585</v>
      </c>
      <c r="H521" s="495"/>
      <c r="I521" s="484"/>
      <c r="J521" s="476">
        <f t="shared" si="32"/>
        <v>0</v>
      </c>
      <c r="K521" s="475"/>
      <c r="L521" s="476">
        <f t="shared" si="32"/>
        <v>0</v>
      </c>
      <c r="M521" s="140">
        <f>IF(AND(G521=Summary!$F$32,I521&lt;=$C$18,OR(I522&gt;=$C$18,I522=0),SUM($M$20:M520)&lt;1,Summary!$F$33="Single"),1,0)</f>
        <v>0</v>
      </c>
      <c r="N521" s="140">
        <f>IF(AND(G521=Summary!$F$32,I521&lt;=$C$18,OR(I522&gt;=$C$18,I522=0),SUM($N$20:N520)&lt;1,Summary!$F$33&lt;&gt;"Single"),1,0)</f>
        <v>0</v>
      </c>
      <c r="O521" s="503">
        <f>IF(M521=1,(($C$18-I521)*H521)+SUMIFS($J$20:J521,$G$20:G521,Summary!$F$32),IF(N521=1,(($C$18-K521)*H521)+SUMIFS($L$20:L521,$G$20:G521,Summary!$F$32),0))</f>
        <v>0</v>
      </c>
    </row>
    <row r="522" spans="7:15" x14ac:dyDescent="0.3">
      <c r="G522" s="500" t="s">
        <v>585</v>
      </c>
      <c r="H522" s="495"/>
      <c r="I522" s="484"/>
      <c r="J522" s="476">
        <f t="shared" si="32"/>
        <v>0</v>
      </c>
      <c r="K522" s="475"/>
      <c r="L522" s="476">
        <f t="shared" si="32"/>
        <v>0</v>
      </c>
      <c r="M522" s="140">
        <f>IF(AND(G522=Summary!$F$32,I522&lt;=$C$18,OR(I523&gt;=$C$18,I523=0),SUM($M$20:M521)&lt;1,Summary!$F$33="Single"),1,0)</f>
        <v>0</v>
      </c>
      <c r="N522" s="140">
        <f>IF(AND(G522=Summary!$F$32,I522&lt;=$C$18,OR(I523&gt;=$C$18,I523=0),SUM($N$20:N521)&lt;1,Summary!$F$33&lt;&gt;"Single"),1,0)</f>
        <v>0</v>
      </c>
      <c r="O522" s="503">
        <f>IF(M522=1,(($C$18-I522)*H522)+SUMIFS($J$20:J522,$G$20:G522,Summary!$F$32),IF(N522=1,(($C$18-K522)*H522)+SUMIFS($L$20:L522,$G$20:G522,Summary!$F$32),0))</f>
        <v>0</v>
      </c>
    </row>
    <row r="523" spans="7:15" x14ac:dyDescent="0.3">
      <c r="G523" s="500" t="s">
        <v>585</v>
      </c>
      <c r="H523" s="495"/>
      <c r="I523" s="484"/>
      <c r="J523" s="476">
        <f t="shared" si="32"/>
        <v>0</v>
      </c>
      <c r="K523" s="475"/>
      <c r="L523" s="476">
        <f t="shared" si="32"/>
        <v>0</v>
      </c>
      <c r="M523" s="140">
        <f>IF(AND(G523=Summary!$F$32,I523&lt;=$C$18,OR(I524&gt;=$C$18,I524=0),SUM($M$20:M522)&lt;1,Summary!$F$33="Single"),1,0)</f>
        <v>0</v>
      </c>
      <c r="N523" s="140">
        <f>IF(AND(G523=Summary!$F$32,I523&lt;=$C$18,OR(I524&gt;=$C$18,I524=0),SUM($N$20:N522)&lt;1,Summary!$F$33&lt;&gt;"Single"),1,0)</f>
        <v>0</v>
      </c>
      <c r="O523" s="503">
        <f>IF(M523=1,(($C$18-I523)*H523)+SUMIFS($J$20:J523,$G$20:G523,Summary!$F$32),IF(N523=1,(($C$18-K523)*H523)+SUMIFS($L$20:L523,$G$20:G523,Summary!$F$32),0))</f>
        <v>0</v>
      </c>
    </row>
    <row r="524" spans="7:15" x14ac:dyDescent="0.3">
      <c r="G524" s="500" t="s">
        <v>585</v>
      </c>
      <c r="H524" s="495"/>
      <c r="I524" s="484"/>
      <c r="J524" s="476">
        <f t="shared" si="32"/>
        <v>0</v>
      </c>
      <c r="K524" s="475"/>
      <c r="L524" s="476">
        <f t="shared" si="32"/>
        <v>0</v>
      </c>
      <c r="M524" s="140">
        <f>IF(AND(G524=Summary!$F$32,I524&lt;=$C$18,OR(I525&gt;=$C$18,I525=0),SUM($M$20:M523)&lt;1,Summary!$F$33="Single"),1,0)</f>
        <v>0</v>
      </c>
      <c r="N524" s="140">
        <f>IF(AND(G524=Summary!$F$32,I524&lt;=$C$18,OR(I525&gt;=$C$18,I525=0),SUM($N$20:N523)&lt;1,Summary!$F$33&lt;&gt;"Single"),1,0)</f>
        <v>0</v>
      </c>
      <c r="O524" s="503">
        <f>IF(M524=1,(($C$18-I524)*H524)+SUMIFS($J$20:J524,$G$20:G524,Summary!$F$32),IF(N524=1,(($C$18-K524)*H524)+SUMIFS($L$20:L524,$G$20:G524,Summary!$F$32),0))</f>
        <v>0</v>
      </c>
    </row>
    <row r="525" spans="7:15" x14ac:dyDescent="0.3">
      <c r="G525" s="500" t="s">
        <v>585</v>
      </c>
      <c r="H525" s="495"/>
      <c r="I525" s="484"/>
      <c r="J525" s="476">
        <f t="shared" si="32"/>
        <v>0</v>
      </c>
      <c r="K525" s="475"/>
      <c r="L525" s="476">
        <f t="shared" si="32"/>
        <v>0</v>
      </c>
      <c r="M525" s="140">
        <f>IF(AND(G525=Summary!$F$32,I525&lt;=$C$18,OR(I526&gt;=$C$18,I526=0),SUM($M$20:M524)&lt;1,Summary!$F$33="Single"),1,0)</f>
        <v>0</v>
      </c>
      <c r="N525" s="140">
        <f>IF(AND(G525=Summary!$F$32,I525&lt;=$C$18,OR(I526&gt;=$C$18,I526=0),SUM($N$20:N524)&lt;1,Summary!$F$33&lt;&gt;"Single"),1,0)</f>
        <v>0</v>
      </c>
      <c r="O525" s="503">
        <f>IF(M525=1,(($C$18-I525)*H525)+SUMIFS($J$20:J525,$G$20:G525,Summary!$F$32),IF(N525=1,(($C$18-K525)*H525)+SUMIFS($L$20:L525,$G$20:G525,Summary!$F$32),0))</f>
        <v>0</v>
      </c>
    </row>
    <row r="526" spans="7:15" x14ac:dyDescent="0.3">
      <c r="G526" s="500" t="s">
        <v>585</v>
      </c>
      <c r="H526" s="495"/>
      <c r="I526" s="484"/>
      <c r="J526" s="476">
        <f t="shared" si="32"/>
        <v>0</v>
      </c>
      <c r="K526" s="475"/>
      <c r="L526" s="476">
        <f t="shared" si="32"/>
        <v>0</v>
      </c>
      <c r="M526" s="140">
        <f>IF(AND(G526=Summary!$F$32,I526&lt;=$C$18,OR(I527&gt;=$C$18,I527=0),SUM($M$20:M525)&lt;1,Summary!$F$33="Single"),1,0)</f>
        <v>0</v>
      </c>
      <c r="N526" s="140">
        <f>IF(AND(G526=Summary!$F$32,I526&lt;=$C$18,OR(I527&gt;=$C$18,I527=0),SUM($N$20:N525)&lt;1,Summary!$F$33&lt;&gt;"Single"),1,0)</f>
        <v>0</v>
      </c>
      <c r="O526" s="503">
        <f>IF(M526=1,(($C$18-I526)*H526)+SUMIFS($J$20:J526,$G$20:G526,Summary!$F$32),IF(N526=1,(($C$18-K526)*H526)+SUMIFS($L$20:L526,$G$20:G526,Summary!$F$32),0))</f>
        <v>0</v>
      </c>
    </row>
    <row r="527" spans="7:15" x14ac:dyDescent="0.3">
      <c r="G527" s="500" t="s">
        <v>585</v>
      </c>
      <c r="H527" s="495"/>
      <c r="I527" s="484"/>
      <c r="J527" s="476">
        <f t="shared" si="32"/>
        <v>0</v>
      </c>
      <c r="K527" s="475"/>
      <c r="L527" s="476">
        <f t="shared" si="32"/>
        <v>0</v>
      </c>
      <c r="M527" s="140">
        <f>IF(AND(G527=Summary!$F$32,I527&lt;=$C$18,OR(I528&gt;=$C$18,I528=0),SUM($M$20:M526)&lt;1,Summary!$F$33="Single"),1,0)</f>
        <v>0</v>
      </c>
      <c r="N527" s="140">
        <f>IF(AND(G527=Summary!$F$32,I527&lt;=$C$18,OR(I528&gt;=$C$18,I528=0),SUM($N$20:N526)&lt;1,Summary!$F$33&lt;&gt;"Single"),1,0)</f>
        <v>0</v>
      </c>
      <c r="O527" s="503">
        <f>IF(M527=1,(($C$18-I527)*H527)+SUMIFS($J$20:J527,$G$20:G527,Summary!$F$32),IF(N527=1,(($C$18-K527)*H527)+SUMIFS($L$20:L527,$G$20:G527,Summary!$F$32),0))</f>
        <v>0</v>
      </c>
    </row>
    <row r="528" spans="7:15" x14ac:dyDescent="0.3">
      <c r="G528" s="500" t="s">
        <v>585</v>
      </c>
      <c r="H528" s="495"/>
      <c r="I528" s="484"/>
      <c r="J528" s="476">
        <f t="shared" si="32"/>
        <v>0</v>
      </c>
      <c r="K528" s="475"/>
      <c r="L528" s="476">
        <f t="shared" si="32"/>
        <v>0</v>
      </c>
      <c r="M528" s="140">
        <f>IF(AND(G528=Summary!$F$32,I528&lt;=$C$18,OR(I529&gt;=$C$18,I529=0),SUM($M$20:M527)&lt;1,Summary!$F$33="Single"),1,0)</f>
        <v>0</v>
      </c>
      <c r="N528" s="140">
        <f>IF(AND(G528=Summary!$F$32,I528&lt;=$C$18,OR(I529&gt;=$C$18,I529=0),SUM($N$20:N527)&lt;1,Summary!$F$33&lt;&gt;"Single"),1,0)</f>
        <v>0</v>
      </c>
      <c r="O528" s="503">
        <f>IF(M528=1,(($C$18-I528)*H528)+SUMIFS($J$20:J528,$G$20:G528,Summary!$F$32),IF(N528=1,(($C$18-K528)*H528)+SUMIFS($L$20:L528,$G$20:G528,Summary!$F$32),0))</f>
        <v>0</v>
      </c>
    </row>
    <row r="529" spans="7:15" x14ac:dyDescent="0.3">
      <c r="G529" s="500" t="s">
        <v>585</v>
      </c>
      <c r="H529" s="495"/>
      <c r="I529" s="484"/>
      <c r="J529" s="476">
        <f t="shared" si="32"/>
        <v>0</v>
      </c>
      <c r="K529" s="475"/>
      <c r="L529" s="476">
        <f t="shared" si="32"/>
        <v>0</v>
      </c>
      <c r="M529" s="140">
        <f>IF(AND(G529=Summary!$F$32,I529&lt;=$C$18,OR(I530&gt;=$C$18,I530=0),SUM($M$20:M528)&lt;1,Summary!$F$33="Single"),1,0)</f>
        <v>0</v>
      </c>
      <c r="N529" s="140">
        <f>IF(AND(G529=Summary!$F$32,I529&lt;=$C$18,OR(I530&gt;=$C$18,I530=0),SUM($N$20:N528)&lt;1,Summary!$F$33&lt;&gt;"Single"),1,0)</f>
        <v>0</v>
      </c>
      <c r="O529" s="503">
        <f>IF(M529=1,(($C$18-I529)*H529)+SUMIFS($J$20:J529,$G$20:G529,Summary!$F$32),IF(N529=1,(($C$18-K529)*H529)+SUMIFS($L$20:L529,$G$20:G529,Summary!$F$32),0))</f>
        <v>0</v>
      </c>
    </row>
    <row r="530" spans="7:15" x14ac:dyDescent="0.3">
      <c r="G530" s="500" t="s">
        <v>586</v>
      </c>
      <c r="H530" s="495">
        <v>2.7650000000000001E-2</v>
      </c>
      <c r="I530" s="484">
        <v>26050</v>
      </c>
      <c r="J530" s="485">
        <v>0</v>
      </c>
      <c r="K530" s="475">
        <v>26050</v>
      </c>
      <c r="L530" s="485">
        <v>0</v>
      </c>
      <c r="M530" s="140">
        <f>IF(AND(G530=Summary!$F$32,I530&lt;=$C$18,OR(I531&gt;=$C$18,I531=0),SUM($M$20:M529)&lt;1,Summary!$F$33="Single"),1,0)</f>
        <v>0</v>
      </c>
      <c r="N530" s="140">
        <f>IF(AND(G530=Summary!$F$32,I530&lt;=$C$18,OR(I531&gt;=$C$18,I531=0),SUM($N$20:N529)&lt;1,Summary!$F$33&lt;&gt;"Single"),1,0)</f>
        <v>0</v>
      </c>
      <c r="O530" s="503">
        <f>IF(M530=1,(($C$18-I530)*H530)+SUMIFS($J$20:J530,$G$20:G530,Summary!$F$32),IF(N530=1,(($C$18-K530)*H530)+SUMIFS($L$20:L530,$G$20:G530,Summary!$F$32),0))</f>
        <v>0</v>
      </c>
    </row>
    <row r="531" spans="7:15" x14ac:dyDescent="0.3">
      <c r="G531" s="500" t="s">
        <v>586</v>
      </c>
      <c r="H531" s="495">
        <v>3.2259999999999997E-2</v>
      </c>
      <c r="I531" s="484">
        <v>46100</v>
      </c>
      <c r="J531" s="476">
        <f>IF(H531&lt;&gt;0,(I531-I530)*$H530+SUM(J530:J530),0)</f>
        <v>554.38250000000005</v>
      </c>
      <c r="K531" s="475">
        <v>46100</v>
      </c>
      <c r="L531" s="476">
        <f>IF(J531&lt;&gt;0,(K531-K530)*$H530+SUM(L530:L530),0)</f>
        <v>554.38250000000005</v>
      </c>
      <c r="M531" s="140">
        <f>IF(AND(G531=Summary!$F$32,I531&lt;=$C$18,OR(I532&gt;=$C$18,I532=0),SUM($M$20:M530)&lt;1,Summary!$F$33="Single"),1,0)</f>
        <v>0</v>
      </c>
      <c r="N531" s="140">
        <f>IF(AND(G531=Summary!$F$32,I531&lt;=$C$18,OR(I532&gt;=$C$18,I532=0),SUM($N$20:N530)&lt;1,Summary!$F$33&lt;&gt;"Single"),1,0)</f>
        <v>0</v>
      </c>
      <c r="O531" s="503">
        <f>IF(M531=1,(($C$18-I531)*H531)+SUMIFS($J$20:J531,$G$20:G531,Summary!$F$32),IF(N531=1,(($C$18-K531)*H531)+SUMIFS($L$20:L531,$G$20:G531,Summary!$F$32),0))</f>
        <v>0</v>
      </c>
    </row>
    <row r="532" spans="7:15" x14ac:dyDescent="0.3">
      <c r="G532" s="500" t="s">
        <v>586</v>
      </c>
      <c r="H532" s="495">
        <v>3.6880000000000003E-2</v>
      </c>
      <c r="I532" s="484">
        <v>92150</v>
      </c>
      <c r="J532" s="476">
        <f t="shared" ref="J532:L544" si="33">IF(H532&lt;&gt;0,(I532-I531)*$H531+SUM(J531:J531),0)</f>
        <v>2039.9555</v>
      </c>
      <c r="K532" s="475">
        <v>92150</v>
      </c>
      <c r="L532" s="476">
        <f t="shared" si="33"/>
        <v>2039.9555</v>
      </c>
      <c r="M532" s="140">
        <f>IF(AND(G532=Summary!$F$32,I532&lt;=$C$18,OR(I533&gt;=$C$18,I533=0),SUM($M$20:M531)&lt;1,Summary!$F$33="Single"),1,0)</f>
        <v>0</v>
      </c>
      <c r="N532" s="140">
        <f>IF(AND(G532=Summary!$F$32,I532&lt;=$C$18,OR(I533&gt;=$C$18,I533=0),SUM($N$20:N531)&lt;1,Summary!$F$33&lt;&gt;"Single"),1,0)</f>
        <v>0</v>
      </c>
      <c r="O532" s="503">
        <f>IF(M532=1,(($C$18-I532)*H532)+SUMIFS($J$20:J532,$G$20:G532,Summary!$F$32),IF(N532=1,(($C$18-K532)*H532)+SUMIFS($L$20:L532,$G$20:G532,Summary!$F$32),0))</f>
        <v>0</v>
      </c>
    </row>
    <row r="533" spans="7:15" x14ac:dyDescent="0.3">
      <c r="G533" s="500" t="s">
        <v>586</v>
      </c>
      <c r="H533" s="495">
        <v>3.9899999999999998E-2</v>
      </c>
      <c r="I533" s="484">
        <v>115300</v>
      </c>
      <c r="J533" s="476">
        <f t="shared" si="33"/>
        <v>2893.7275</v>
      </c>
      <c r="K533" s="475">
        <v>115300</v>
      </c>
      <c r="L533" s="476">
        <f t="shared" si="33"/>
        <v>2893.7275</v>
      </c>
      <c r="M533" s="140">
        <f>IF(AND(G533=Summary!$F$32,I533&lt;=$C$18,OR(I534&gt;=$C$18,I534=0),SUM($M$20:M532)&lt;1,Summary!$F$33="Single"),1,0)</f>
        <v>0</v>
      </c>
      <c r="N533" s="140">
        <f>IF(AND(G533=Summary!$F$32,I533&lt;=$C$18,OR(I534&gt;=$C$18,I534=0),SUM($N$20:N532)&lt;1,Summary!$F$33&lt;&gt;"Single"),1,0)</f>
        <v>0</v>
      </c>
      <c r="O533" s="503">
        <f>IF(M533=1,(($C$18-I533)*H533)+SUMIFS($J$20:J533,$G$20:G533,Summary!$F$32),IF(N533=1,(($C$18-K533)*H533)+SUMIFS($L$20:L533,$G$20:G533,Summary!$F$32),0))</f>
        <v>0</v>
      </c>
    </row>
    <row r="534" spans="7:15" x14ac:dyDescent="0.3">
      <c r="G534" s="500" t="s">
        <v>586</v>
      </c>
      <c r="H534" s="495"/>
      <c r="I534" s="484"/>
      <c r="J534" s="476">
        <f t="shared" si="33"/>
        <v>0</v>
      </c>
      <c r="K534" s="475"/>
      <c r="L534" s="476">
        <f t="shared" si="33"/>
        <v>0</v>
      </c>
      <c r="M534" s="140">
        <f>IF(AND(G534=Summary!$F$32,I534&lt;=$C$18,OR(I535&gt;=$C$18,I535=0),SUM($M$20:M533)&lt;1,Summary!$F$33="Single"),1,0)</f>
        <v>0</v>
      </c>
      <c r="N534" s="140">
        <f>IF(AND(G534=Summary!$F$32,I534&lt;=$C$18,OR(I535&gt;=$C$18,I535=0),SUM($N$20:N533)&lt;1,Summary!$F$33&lt;&gt;"Single"),1,0)</f>
        <v>0</v>
      </c>
      <c r="O534" s="503">
        <f>IF(M534=1,(($C$18-I534)*H534)+SUMIFS($J$20:J534,$G$20:G534,Summary!$F$32),IF(N534=1,(($C$18-K534)*H534)+SUMIFS($L$20:L534,$G$20:G534,Summary!$F$32),0))</f>
        <v>0</v>
      </c>
    </row>
    <row r="535" spans="7:15" x14ac:dyDescent="0.3">
      <c r="G535" s="500" t="s">
        <v>586</v>
      </c>
      <c r="H535" s="495"/>
      <c r="I535" s="484"/>
      <c r="J535" s="476">
        <f t="shared" si="33"/>
        <v>0</v>
      </c>
      <c r="K535" s="475"/>
      <c r="L535" s="476">
        <f t="shared" si="33"/>
        <v>0</v>
      </c>
      <c r="M535" s="140">
        <f>IF(AND(G535=Summary!$F$32,I535&lt;=$C$18,OR(I536&gt;=$C$18,I536=0),SUM($M$20:M534)&lt;1,Summary!$F$33="Single"),1,0)</f>
        <v>0</v>
      </c>
      <c r="N535" s="140">
        <f>IF(AND(G535=Summary!$F$32,I535&lt;=$C$18,OR(I536&gt;=$C$18,I536=0),SUM($N$20:N534)&lt;1,Summary!$F$33&lt;&gt;"Single"),1,0)</f>
        <v>0</v>
      </c>
      <c r="O535" s="503">
        <f>IF(M535=1,(($C$18-I535)*H535)+SUMIFS($J$20:J535,$G$20:G535,Summary!$F$32),IF(N535=1,(($C$18-K535)*H535)+SUMIFS($L$20:L535,$G$20:G535,Summary!$F$32),0))</f>
        <v>0</v>
      </c>
    </row>
    <row r="536" spans="7:15" x14ac:dyDescent="0.3">
      <c r="G536" s="500" t="s">
        <v>586</v>
      </c>
      <c r="H536" s="495"/>
      <c r="I536" s="484"/>
      <c r="J536" s="476">
        <f t="shared" si="33"/>
        <v>0</v>
      </c>
      <c r="K536" s="475"/>
      <c r="L536" s="476">
        <f t="shared" si="33"/>
        <v>0</v>
      </c>
      <c r="M536" s="140">
        <f>IF(AND(G536=Summary!$F$32,I536&lt;=$C$18,OR(I537&gt;=$C$18,I537=0),SUM($M$20:M535)&lt;1,Summary!$F$33="Single"),1,0)</f>
        <v>0</v>
      </c>
      <c r="N536" s="140">
        <f>IF(AND(G536=Summary!$F$32,I536&lt;=$C$18,OR(I537&gt;=$C$18,I537=0),SUM($N$20:N535)&lt;1,Summary!$F$33&lt;&gt;"Single"),1,0)</f>
        <v>0</v>
      </c>
      <c r="O536" s="503">
        <f>IF(M536=1,(($C$18-I536)*H536)+SUMIFS($J$20:J536,$G$20:G536,Summary!$F$32),IF(N536=1,(($C$18-K536)*H536)+SUMIFS($L$20:L536,$G$20:G536,Summary!$F$32),0))</f>
        <v>0</v>
      </c>
    </row>
    <row r="537" spans="7:15" x14ac:dyDescent="0.3">
      <c r="G537" s="500" t="s">
        <v>586</v>
      </c>
      <c r="H537" s="495"/>
      <c r="I537" s="484"/>
      <c r="J537" s="476">
        <f t="shared" si="33"/>
        <v>0</v>
      </c>
      <c r="K537" s="475"/>
      <c r="L537" s="476">
        <f t="shared" si="33"/>
        <v>0</v>
      </c>
      <c r="M537" s="140">
        <f>IF(AND(G537=Summary!$F$32,I537&lt;=$C$18,OR(I538&gt;=$C$18,I538=0),SUM($M$20:M536)&lt;1,Summary!$F$33="Single"),1,0)</f>
        <v>0</v>
      </c>
      <c r="N537" s="140">
        <f>IF(AND(G537=Summary!$F$32,I537&lt;=$C$18,OR(I538&gt;=$C$18,I538=0),SUM($N$20:N536)&lt;1,Summary!$F$33&lt;&gt;"Single"),1,0)</f>
        <v>0</v>
      </c>
      <c r="O537" s="503">
        <f>IF(M537=1,(($C$18-I537)*H537)+SUMIFS($J$20:J537,$G$20:G537,Summary!$F$32),IF(N537=1,(($C$18-K537)*H537)+SUMIFS($L$20:L537,$G$20:G537,Summary!$F$32),0))</f>
        <v>0</v>
      </c>
    </row>
    <row r="538" spans="7:15" x14ac:dyDescent="0.3">
      <c r="G538" s="500" t="s">
        <v>586</v>
      </c>
      <c r="H538" s="495"/>
      <c r="I538" s="484"/>
      <c r="J538" s="476">
        <f t="shared" si="33"/>
        <v>0</v>
      </c>
      <c r="K538" s="475"/>
      <c r="L538" s="476">
        <f t="shared" si="33"/>
        <v>0</v>
      </c>
      <c r="M538" s="140">
        <f>IF(AND(G538=Summary!$F$32,I538&lt;=$C$18,OR(I539&gt;=$C$18,I539=0),SUM($M$20:M537)&lt;1,Summary!$F$33="Single"),1,0)</f>
        <v>0</v>
      </c>
      <c r="N538" s="140">
        <f>IF(AND(G538=Summary!$F$32,I538&lt;=$C$18,OR(I539&gt;=$C$18,I539=0),SUM($N$20:N537)&lt;1,Summary!$F$33&lt;&gt;"Single"),1,0)</f>
        <v>0</v>
      </c>
      <c r="O538" s="503">
        <f>IF(M538=1,(($C$18-I538)*H538)+SUMIFS($J$20:J538,$G$20:G538,Summary!$F$32),IF(N538=1,(($C$18-K538)*H538)+SUMIFS($L$20:L538,$G$20:G538,Summary!$F$32),0))</f>
        <v>0</v>
      </c>
    </row>
    <row r="539" spans="7:15" x14ac:dyDescent="0.3">
      <c r="G539" s="500" t="s">
        <v>586</v>
      </c>
      <c r="H539" s="495"/>
      <c r="I539" s="484"/>
      <c r="J539" s="476">
        <f t="shared" si="33"/>
        <v>0</v>
      </c>
      <c r="K539" s="475"/>
      <c r="L539" s="476">
        <f t="shared" si="33"/>
        <v>0</v>
      </c>
      <c r="M539" s="140">
        <f>IF(AND(G539=Summary!$F$32,I539&lt;=$C$18,OR(I540&gt;=$C$18,I540=0),SUM($M$20:M538)&lt;1,Summary!$F$33="Single"),1,0)</f>
        <v>0</v>
      </c>
      <c r="N539" s="140">
        <f>IF(AND(G539=Summary!$F$32,I539&lt;=$C$18,OR(I540&gt;=$C$18,I540=0),SUM($N$20:N538)&lt;1,Summary!$F$33&lt;&gt;"Single"),1,0)</f>
        <v>0</v>
      </c>
      <c r="O539" s="503">
        <f>IF(M539=1,(($C$18-I539)*H539)+SUMIFS($J$20:J539,$G$20:G539,Summary!$F$32),IF(N539=1,(($C$18-K539)*H539)+SUMIFS($L$20:L539,$G$20:G539,Summary!$F$32),0))</f>
        <v>0</v>
      </c>
    </row>
    <row r="540" spans="7:15" x14ac:dyDescent="0.3">
      <c r="G540" s="500" t="s">
        <v>586</v>
      </c>
      <c r="H540" s="495"/>
      <c r="I540" s="484"/>
      <c r="J540" s="476">
        <f t="shared" si="33"/>
        <v>0</v>
      </c>
      <c r="K540" s="475"/>
      <c r="L540" s="476">
        <f t="shared" si="33"/>
        <v>0</v>
      </c>
      <c r="M540" s="140">
        <f>IF(AND(G540=Summary!$F$32,I540&lt;=$C$18,OR(I541&gt;=$C$18,I541=0),SUM($M$20:M539)&lt;1,Summary!$F$33="Single"),1,0)</f>
        <v>0</v>
      </c>
      <c r="N540" s="140">
        <f>IF(AND(G540=Summary!$F$32,I540&lt;=$C$18,OR(I541&gt;=$C$18,I541=0),SUM($N$20:N539)&lt;1,Summary!$F$33&lt;&gt;"Single"),1,0)</f>
        <v>0</v>
      </c>
      <c r="O540" s="503">
        <f>IF(M540=1,(($C$18-I540)*H540)+SUMIFS($J$20:J540,$G$20:G540,Summary!$F$32),IF(N540=1,(($C$18-K540)*H540)+SUMIFS($L$20:L540,$G$20:G540,Summary!$F$32),0))</f>
        <v>0</v>
      </c>
    </row>
    <row r="541" spans="7:15" x14ac:dyDescent="0.3">
      <c r="G541" s="500" t="s">
        <v>586</v>
      </c>
      <c r="H541" s="495"/>
      <c r="I541" s="484"/>
      <c r="J541" s="476">
        <f t="shared" si="33"/>
        <v>0</v>
      </c>
      <c r="K541" s="475"/>
      <c r="L541" s="476">
        <f t="shared" si="33"/>
        <v>0</v>
      </c>
      <c r="M541" s="140">
        <f>IF(AND(G541=Summary!$F$32,I541&lt;=$C$18,OR(I542&gt;=$C$18,I542=0),SUM($M$20:M540)&lt;1,Summary!$F$33="Single"),1,0)</f>
        <v>0</v>
      </c>
      <c r="N541" s="140">
        <f>IF(AND(G541=Summary!$F$32,I541&lt;=$C$18,OR(I542&gt;=$C$18,I542=0),SUM($N$20:N540)&lt;1,Summary!$F$33&lt;&gt;"Single"),1,0)</f>
        <v>0</v>
      </c>
      <c r="O541" s="503">
        <f>IF(M541=1,(($C$18-I541)*H541)+SUMIFS($J$20:J541,$G$20:G541,Summary!$F$32),IF(N541=1,(($C$18-K541)*H541)+SUMIFS($L$20:L541,$G$20:G541,Summary!$F$32),0))</f>
        <v>0</v>
      </c>
    </row>
    <row r="542" spans="7:15" x14ac:dyDescent="0.3">
      <c r="G542" s="500" t="s">
        <v>586</v>
      </c>
      <c r="H542" s="495"/>
      <c r="I542" s="484"/>
      <c r="J542" s="476">
        <f t="shared" si="33"/>
        <v>0</v>
      </c>
      <c r="K542" s="475"/>
      <c r="L542" s="476">
        <f t="shared" si="33"/>
        <v>0</v>
      </c>
      <c r="M542" s="140">
        <f>IF(AND(G542=Summary!$F$32,I542&lt;=$C$18,OR(I543&gt;=$C$18,I543=0),SUM($M$20:M541)&lt;1,Summary!$F$33="Single"),1,0)</f>
        <v>0</v>
      </c>
      <c r="N542" s="140">
        <f>IF(AND(G542=Summary!$F$32,I542&lt;=$C$18,OR(I543&gt;=$C$18,I543=0),SUM($N$20:N541)&lt;1,Summary!$F$33&lt;&gt;"Single"),1,0)</f>
        <v>0</v>
      </c>
      <c r="O542" s="503">
        <f>IF(M542=1,(($C$18-I542)*H542)+SUMIFS($J$20:J542,$G$20:G542,Summary!$F$32),IF(N542=1,(($C$18-K542)*H542)+SUMIFS($L$20:L542,$G$20:G542,Summary!$F$32),0))</f>
        <v>0</v>
      </c>
    </row>
    <row r="543" spans="7:15" x14ac:dyDescent="0.3">
      <c r="G543" s="500" t="s">
        <v>586</v>
      </c>
      <c r="H543" s="495"/>
      <c r="I543" s="484"/>
      <c r="J543" s="476">
        <f t="shared" si="33"/>
        <v>0</v>
      </c>
      <c r="K543" s="475"/>
      <c r="L543" s="476">
        <f t="shared" si="33"/>
        <v>0</v>
      </c>
      <c r="M543" s="140">
        <f>IF(AND(G543=Summary!$F$32,I543&lt;=$C$18,OR(I544&gt;=$C$18,I544=0),SUM($M$20:M542)&lt;1,Summary!$F$33="Single"),1,0)</f>
        <v>0</v>
      </c>
      <c r="N543" s="140">
        <f>IF(AND(G543=Summary!$F$32,I543&lt;=$C$18,OR(I544&gt;=$C$18,I544=0),SUM($N$20:N542)&lt;1,Summary!$F$33&lt;&gt;"Single"),1,0)</f>
        <v>0</v>
      </c>
      <c r="O543" s="503">
        <f>IF(M543=1,(($C$18-I543)*H543)+SUMIFS($J$20:J543,$G$20:G543,Summary!$F$32),IF(N543=1,(($C$18-K543)*H543)+SUMIFS($L$20:L543,$G$20:G543,Summary!$F$32),0))</f>
        <v>0</v>
      </c>
    </row>
    <row r="544" spans="7:15" x14ac:dyDescent="0.3">
      <c r="G544" s="500" t="s">
        <v>586</v>
      </c>
      <c r="H544" s="495"/>
      <c r="I544" s="484"/>
      <c r="J544" s="476">
        <f t="shared" si="33"/>
        <v>0</v>
      </c>
      <c r="K544" s="475"/>
      <c r="L544" s="476">
        <f t="shared" si="33"/>
        <v>0</v>
      </c>
      <c r="M544" s="140">
        <f>IF(AND(G544=Summary!$F$32,I544&lt;=$C$18,OR(I545&gt;=$C$18,I545=0),SUM($M$20:M543)&lt;1,Summary!$F$33="Single"),1,0)</f>
        <v>0</v>
      </c>
      <c r="N544" s="140">
        <f>IF(AND(G544=Summary!$F$32,I544&lt;=$C$18,OR(I545&gt;=$C$18,I545=0),SUM($N$20:N543)&lt;1,Summary!$F$33&lt;&gt;"Single"),1,0)</f>
        <v>0</v>
      </c>
      <c r="O544" s="503">
        <f>IF(M544=1,(($C$18-I544)*H544)+SUMIFS($J$20:J544,$G$20:G544,Summary!$F$32),IF(N544=1,(($C$18-K544)*H544)+SUMIFS($L$20:L544,$G$20:G544,Summary!$F$32),0))</f>
        <v>0</v>
      </c>
    </row>
    <row r="545" spans="7:15" x14ac:dyDescent="0.3">
      <c r="G545" s="500" t="s">
        <v>587</v>
      </c>
      <c r="H545" s="495">
        <v>2.5000000000000001E-3</v>
      </c>
      <c r="I545" s="484">
        <v>0</v>
      </c>
      <c r="J545" s="485">
        <v>0</v>
      </c>
      <c r="K545" s="475">
        <v>0</v>
      </c>
      <c r="L545" s="485">
        <v>0</v>
      </c>
      <c r="M545" s="140">
        <f>IF(AND(G545=Summary!$F$32,I545&lt;=$C$18,OR(I546&gt;=$C$18,I546=0),SUM($M$20:M544)&lt;1,Summary!$F$33="Single"),1,0)</f>
        <v>0</v>
      </c>
      <c r="N545" s="140">
        <f>IF(AND(G545=Summary!$F$32,I545&lt;=$C$18,OR(I546&gt;=$C$18,I546=0),SUM($N$20:N544)&lt;1,Summary!$F$33&lt;&gt;"Single"),1,0)</f>
        <v>0</v>
      </c>
      <c r="O545" s="503">
        <f>IF(M545=1,(($C$18-I545)*H545)+SUMIFS($J$20:J545,$G$20:G545,Summary!$F$32),IF(N545=1,(($C$18-K545)*H545)+SUMIFS($L$20:L545,$G$20:G545,Summary!$F$32),0))</f>
        <v>0</v>
      </c>
    </row>
    <row r="546" spans="7:15" x14ac:dyDescent="0.3">
      <c r="G546" s="500" t="s">
        <v>587</v>
      </c>
      <c r="H546" s="495">
        <v>7.4999999999999997E-3</v>
      </c>
      <c r="I546" s="484">
        <v>1000</v>
      </c>
      <c r="J546" s="476">
        <f>IF(H546&lt;&gt;0,(I546-I545)*$H545+SUM(J545:J545),0)</f>
        <v>2.5</v>
      </c>
      <c r="K546" s="475">
        <v>2000</v>
      </c>
      <c r="L546" s="476">
        <f>IF(J546&lt;&gt;0,(K546-K545)*$H545+SUM(L545:L545),0)</f>
        <v>5</v>
      </c>
      <c r="M546" s="140">
        <f>IF(AND(G546=Summary!$F$32,I546&lt;=$C$18,OR(I547&gt;=$C$18,I547=0),SUM($M$20:M545)&lt;1,Summary!$F$33="Single"),1,0)</f>
        <v>0</v>
      </c>
      <c r="N546" s="140">
        <f>IF(AND(G546=Summary!$F$32,I546&lt;=$C$18,OR(I547&gt;=$C$18,I547=0),SUM($N$20:N545)&lt;1,Summary!$F$33&lt;&gt;"Single"),1,0)</f>
        <v>0</v>
      </c>
      <c r="O546" s="503">
        <f>IF(M546=1,(($C$18-I546)*H546)+SUMIFS($J$20:J546,$G$20:G546,Summary!$F$32),IF(N546=1,(($C$18-K546)*H546)+SUMIFS($L$20:L546,$G$20:G546,Summary!$F$32),0))</f>
        <v>0</v>
      </c>
    </row>
    <row r="547" spans="7:15" x14ac:dyDescent="0.3">
      <c r="G547" s="500" t="s">
        <v>587</v>
      </c>
      <c r="H547" s="495">
        <v>1.7500000000000002E-2</v>
      </c>
      <c r="I547" s="484">
        <v>2500</v>
      </c>
      <c r="J547" s="476">
        <f t="shared" ref="J547:L559" si="34">IF(H547&lt;&gt;0,(I547-I546)*$H546+SUM(J546:J546),0)</f>
        <v>13.75</v>
      </c>
      <c r="K547" s="475">
        <v>5000</v>
      </c>
      <c r="L547" s="476">
        <f t="shared" si="34"/>
        <v>27.5</v>
      </c>
      <c r="M547" s="140">
        <f>IF(AND(G547=Summary!$F$32,I547&lt;=$C$18,OR(I548&gt;=$C$18,I548=0),SUM($M$20:M546)&lt;1,Summary!$F$33="Single"),1,0)</f>
        <v>0</v>
      </c>
      <c r="N547" s="140">
        <f>IF(AND(G547=Summary!$F$32,I547&lt;=$C$18,OR(I548&gt;=$C$18,I548=0),SUM($N$20:N546)&lt;1,Summary!$F$33&lt;&gt;"Single"),1,0)</f>
        <v>0</v>
      </c>
      <c r="O547" s="503">
        <f>IF(M547=1,(($C$18-I547)*H547)+SUMIFS($J$20:J547,$G$20:G547,Summary!$F$32),IF(N547=1,(($C$18-K547)*H547)+SUMIFS($L$20:L547,$G$20:G547,Summary!$F$32),0))</f>
        <v>0</v>
      </c>
    </row>
    <row r="548" spans="7:15" x14ac:dyDescent="0.3">
      <c r="G548" s="500" t="s">
        <v>587</v>
      </c>
      <c r="H548" s="495">
        <v>2.75E-2</v>
      </c>
      <c r="I548" s="484">
        <v>3750</v>
      </c>
      <c r="J548" s="476">
        <f t="shared" si="34"/>
        <v>35.625</v>
      </c>
      <c r="K548" s="475">
        <v>7500</v>
      </c>
      <c r="L548" s="476">
        <f t="shared" si="34"/>
        <v>71.25</v>
      </c>
      <c r="M548" s="140">
        <f>IF(AND(G548=Summary!$F$32,I548&lt;=$C$18,OR(I549&gt;=$C$18,I549=0),SUM($M$20:M547)&lt;1,Summary!$F$33="Single"),1,0)</f>
        <v>0</v>
      </c>
      <c r="N548" s="140">
        <f>IF(AND(G548=Summary!$F$32,I548&lt;=$C$18,OR(I549&gt;=$C$18,I549=0),SUM($N$20:N547)&lt;1,Summary!$F$33&lt;&gt;"Single"),1,0)</f>
        <v>0</v>
      </c>
      <c r="O548" s="503">
        <f>IF(M548=1,(($C$18-I548)*H548)+SUMIFS($J$20:J548,$G$20:G548,Summary!$F$32),IF(N548=1,(($C$18-K548)*H548)+SUMIFS($L$20:L548,$G$20:G548,Summary!$F$32),0))</f>
        <v>0</v>
      </c>
    </row>
    <row r="549" spans="7:15" x14ac:dyDescent="0.3">
      <c r="G549" s="500" t="s">
        <v>587</v>
      </c>
      <c r="H549" s="495">
        <v>3.7499999999999999E-2</v>
      </c>
      <c r="I549" s="484">
        <v>4900</v>
      </c>
      <c r="J549" s="476">
        <f t="shared" si="34"/>
        <v>67.25</v>
      </c>
      <c r="K549" s="475">
        <v>9800</v>
      </c>
      <c r="L549" s="476">
        <f t="shared" si="34"/>
        <v>134.5</v>
      </c>
      <c r="M549" s="140">
        <f>IF(AND(G549=Summary!$F$32,I549&lt;=$C$18,OR(I550&gt;=$C$18,I550=0),SUM($M$20:M548)&lt;1,Summary!$F$33="Single"),1,0)</f>
        <v>0</v>
      </c>
      <c r="N549" s="140">
        <f>IF(AND(G549=Summary!$F$32,I549&lt;=$C$18,OR(I550&gt;=$C$18,I550=0),SUM($N$20:N548)&lt;1,Summary!$F$33&lt;&gt;"Single"),1,0)</f>
        <v>0</v>
      </c>
      <c r="O549" s="503">
        <f>IF(M549=1,(($C$18-I549)*H549)+SUMIFS($J$20:J549,$G$20:G549,Summary!$F$32),IF(N549=1,(($C$18-K549)*H549)+SUMIFS($L$20:L549,$G$20:G549,Summary!$F$32),0))</f>
        <v>0</v>
      </c>
    </row>
    <row r="550" spans="7:15" x14ac:dyDescent="0.3">
      <c r="G550" s="500" t="s">
        <v>587</v>
      </c>
      <c r="H550" s="495">
        <v>4.7500000000000001E-2</v>
      </c>
      <c r="I550" s="484">
        <v>7200</v>
      </c>
      <c r="J550" s="476">
        <f t="shared" si="34"/>
        <v>153.5</v>
      </c>
      <c r="K550" s="475">
        <v>12200</v>
      </c>
      <c r="L550" s="476">
        <f t="shared" si="34"/>
        <v>224.5</v>
      </c>
      <c r="M550" s="140">
        <f>IF(AND(G550=Summary!$F$32,I550&lt;=$C$18,OR(I551&gt;=$C$18,I551=0),SUM($M$20:M549)&lt;1,Summary!$F$33="Single"),1,0)</f>
        <v>0</v>
      </c>
      <c r="N550" s="140">
        <f>IF(AND(G550=Summary!$F$32,I550&lt;=$C$18,OR(I551&gt;=$C$18,I551=0),SUM($N$20:N549)&lt;1,Summary!$F$33&lt;&gt;"Single"),1,0)</f>
        <v>0</v>
      </c>
      <c r="O550" s="503">
        <f>IF(M550=1,(($C$18-I550)*H550)+SUMIFS($J$20:J550,$G$20:G550,Summary!$F$32),IF(N550=1,(($C$18-K550)*H550)+SUMIFS($L$20:L550,$G$20:G550,Summary!$F$32),0))</f>
        <v>0</v>
      </c>
    </row>
    <row r="551" spans="7:15" x14ac:dyDescent="0.3">
      <c r="G551" s="500" t="s">
        <v>587</v>
      </c>
      <c r="H551" s="495"/>
      <c r="I551" s="484"/>
      <c r="J551" s="476">
        <f t="shared" si="34"/>
        <v>0</v>
      </c>
      <c r="K551" s="475"/>
      <c r="L551" s="476">
        <f t="shared" si="34"/>
        <v>0</v>
      </c>
      <c r="M551" s="140">
        <f>IF(AND(G551=Summary!$F$32,I551&lt;=$C$18,OR(I552&gt;=$C$18,I552=0),SUM($M$20:M550)&lt;1,Summary!$F$33="Single"),1,0)</f>
        <v>0</v>
      </c>
      <c r="N551" s="140">
        <f>IF(AND(G551=Summary!$F$32,I551&lt;=$C$18,OR(I552&gt;=$C$18,I552=0),SUM($N$20:N550)&lt;1,Summary!$F$33&lt;&gt;"Single"),1,0)</f>
        <v>0</v>
      </c>
      <c r="O551" s="503">
        <f>IF(M551=1,(($C$18-I551)*H551)+SUMIFS($J$20:J551,$G$20:G551,Summary!$F$32),IF(N551=1,(($C$18-K551)*H551)+SUMIFS($L$20:L551,$G$20:G551,Summary!$F$32),0))</f>
        <v>0</v>
      </c>
    </row>
    <row r="552" spans="7:15" x14ac:dyDescent="0.3">
      <c r="G552" s="500" t="s">
        <v>587</v>
      </c>
      <c r="H552" s="495"/>
      <c r="I552" s="484"/>
      <c r="J552" s="476">
        <f t="shared" si="34"/>
        <v>0</v>
      </c>
      <c r="K552" s="475"/>
      <c r="L552" s="476">
        <f t="shared" si="34"/>
        <v>0</v>
      </c>
      <c r="M552" s="140">
        <f>IF(AND(G552=Summary!$F$32,I552&lt;=$C$18,OR(I553&gt;=$C$18,I553=0),SUM($M$20:M551)&lt;1,Summary!$F$33="Single"),1,0)</f>
        <v>0</v>
      </c>
      <c r="N552" s="140">
        <f>IF(AND(G552=Summary!$F$32,I552&lt;=$C$18,OR(I553&gt;=$C$18,I553=0),SUM($N$20:N551)&lt;1,Summary!$F$33&lt;&gt;"Single"),1,0)</f>
        <v>0</v>
      </c>
      <c r="O552" s="503">
        <f>IF(M552=1,(($C$18-I552)*H552)+SUMIFS($J$20:J552,$G$20:G552,Summary!$F$32),IF(N552=1,(($C$18-K552)*H552)+SUMIFS($L$20:L552,$G$20:G552,Summary!$F$32),0))</f>
        <v>0</v>
      </c>
    </row>
    <row r="553" spans="7:15" x14ac:dyDescent="0.3">
      <c r="G553" s="500" t="s">
        <v>587</v>
      </c>
      <c r="H553" s="495"/>
      <c r="I553" s="484"/>
      <c r="J553" s="476">
        <f t="shared" si="34"/>
        <v>0</v>
      </c>
      <c r="K553" s="475"/>
      <c r="L553" s="476">
        <f t="shared" si="34"/>
        <v>0</v>
      </c>
      <c r="M553" s="140">
        <f>IF(AND(G553=Summary!$F$32,I553&lt;=$C$18,OR(I554&gt;=$C$18,I554=0),SUM($M$20:M552)&lt;1,Summary!$F$33="Single"),1,0)</f>
        <v>0</v>
      </c>
      <c r="N553" s="140">
        <f>IF(AND(G553=Summary!$F$32,I553&lt;=$C$18,OR(I554&gt;=$C$18,I554=0),SUM($N$20:N552)&lt;1,Summary!$F$33&lt;&gt;"Single"),1,0)</f>
        <v>0</v>
      </c>
      <c r="O553" s="503">
        <f>IF(M553=1,(($C$18-I553)*H553)+SUMIFS($J$20:J553,$G$20:G553,Summary!$F$32),IF(N553=1,(($C$18-K553)*H553)+SUMIFS($L$20:L553,$G$20:G553,Summary!$F$32),0))</f>
        <v>0</v>
      </c>
    </row>
    <row r="554" spans="7:15" x14ac:dyDescent="0.3">
      <c r="G554" s="500" t="s">
        <v>587</v>
      </c>
      <c r="H554" s="495"/>
      <c r="I554" s="484"/>
      <c r="J554" s="476">
        <f t="shared" si="34"/>
        <v>0</v>
      </c>
      <c r="K554" s="475"/>
      <c r="L554" s="476">
        <f t="shared" si="34"/>
        <v>0</v>
      </c>
      <c r="M554" s="140">
        <f>IF(AND(G554=Summary!$F$32,I554&lt;=$C$18,OR(I555&gt;=$C$18,I555=0),SUM($M$20:M553)&lt;1,Summary!$F$33="Single"),1,0)</f>
        <v>0</v>
      </c>
      <c r="N554" s="140">
        <f>IF(AND(G554=Summary!$F$32,I554&lt;=$C$18,OR(I555&gt;=$C$18,I555=0),SUM($N$20:N553)&lt;1,Summary!$F$33&lt;&gt;"Single"),1,0)</f>
        <v>0</v>
      </c>
      <c r="O554" s="503">
        <f>IF(M554=1,(($C$18-I554)*H554)+SUMIFS($J$20:J554,$G$20:G554,Summary!$F$32),IF(N554=1,(($C$18-K554)*H554)+SUMIFS($L$20:L554,$G$20:G554,Summary!$F$32),0))</f>
        <v>0</v>
      </c>
    </row>
    <row r="555" spans="7:15" x14ac:dyDescent="0.3">
      <c r="G555" s="500" t="s">
        <v>587</v>
      </c>
      <c r="H555" s="495"/>
      <c r="I555" s="484"/>
      <c r="J555" s="476">
        <f t="shared" si="34"/>
        <v>0</v>
      </c>
      <c r="K555" s="475"/>
      <c r="L555" s="476">
        <f t="shared" si="34"/>
        <v>0</v>
      </c>
      <c r="M555" s="140">
        <f>IF(AND(G555=Summary!$F$32,I555&lt;=$C$18,OR(I556&gt;=$C$18,I556=0),SUM($M$20:M554)&lt;1,Summary!$F$33="Single"),1,0)</f>
        <v>0</v>
      </c>
      <c r="N555" s="140">
        <f>IF(AND(G555=Summary!$F$32,I555&lt;=$C$18,OR(I556&gt;=$C$18,I556=0),SUM($N$20:N554)&lt;1,Summary!$F$33&lt;&gt;"Single"),1,0)</f>
        <v>0</v>
      </c>
      <c r="O555" s="503">
        <f>IF(M555=1,(($C$18-I555)*H555)+SUMIFS($J$20:J555,$G$20:G555,Summary!$F$32),IF(N555=1,(($C$18-K555)*H555)+SUMIFS($L$20:L555,$G$20:G555,Summary!$F$32),0))</f>
        <v>0</v>
      </c>
    </row>
    <row r="556" spans="7:15" x14ac:dyDescent="0.3">
      <c r="G556" s="500" t="s">
        <v>587</v>
      </c>
      <c r="H556" s="495"/>
      <c r="I556" s="484"/>
      <c r="J556" s="476">
        <f t="shared" si="34"/>
        <v>0</v>
      </c>
      <c r="K556" s="475"/>
      <c r="L556" s="476">
        <f t="shared" si="34"/>
        <v>0</v>
      </c>
      <c r="M556" s="140">
        <f>IF(AND(G556=Summary!$F$32,I556&lt;=$C$18,OR(I557&gt;=$C$18,I557=0),SUM($M$20:M555)&lt;1,Summary!$F$33="Single"),1,0)</f>
        <v>0</v>
      </c>
      <c r="N556" s="140">
        <f>IF(AND(G556=Summary!$F$32,I556&lt;=$C$18,OR(I557&gt;=$C$18,I557=0),SUM($N$20:N555)&lt;1,Summary!$F$33&lt;&gt;"Single"),1,0)</f>
        <v>0</v>
      </c>
      <c r="O556" s="503">
        <f>IF(M556=1,(($C$18-I556)*H556)+SUMIFS($J$20:J556,$G$20:G556,Summary!$F$32),IF(N556=1,(($C$18-K556)*H556)+SUMIFS($L$20:L556,$G$20:G556,Summary!$F$32),0))</f>
        <v>0</v>
      </c>
    </row>
    <row r="557" spans="7:15" x14ac:dyDescent="0.3">
      <c r="G557" s="500" t="s">
        <v>587</v>
      </c>
      <c r="H557" s="495"/>
      <c r="I557" s="484"/>
      <c r="J557" s="476">
        <f t="shared" si="34"/>
        <v>0</v>
      </c>
      <c r="K557" s="475"/>
      <c r="L557" s="476">
        <f t="shared" si="34"/>
        <v>0</v>
      </c>
      <c r="M557" s="140">
        <f>IF(AND(G557=Summary!$F$32,I557&lt;=$C$18,OR(I558&gt;=$C$18,I558=0),SUM($M$20:M556)&lt;1,Summary!$F$33="Single"),1,0)</f>
        <v>0</v>
      </c>
      <c r="N557" s="140">
        <f>IF(AND(G557=Summary!$F$32,I557&lt;=$C$18,OR(I558&gt;=$C$18,I558=0),SUM($N$20:N556)&lt;1,Summary!$F$33&lt;&gt;"Single"),1,0)</f>
        <v>0</v>
      </c>
      <c r="O557" s="503">
        <f>IF(M557=1,(($C$18-I557)*H557)+SUMIFS($J$20:J557,$G$20:G557,Summary!$F$32),IF(N557=1,(($C$18-K557)*H557)+SUMIFS($L$20:L557,$G$20:G557,Summary!$F$32),0))</f>
        <v>0</v>
      </c>
    </row>
    <row r="558" spans="7:15" x14ac:dyDescent="0.3">
      <c r="G558" s="500" t="s">
        <v>587</v>
      </c>
      <c r="H558" s="495"/>
      <c r="I558" s="484"/>
      <c r="J558" s="476">
        <f t="shared" si="34"/>
        <v>0</v>
      </c>
      <c r="K558" s="475"/>
      <c r="L558" s="476">
        <f t="shared" si="34"/>
        <v>0</v>
      </c>
      <c r="M558" s="140">
        <f>IF(AND(G558=Summary!$F$32,I558&lt;=$C$18,OR(I559&gt;=$C$18,I559=0),SUM($M$20:M557)&lt;1,Summary!$F$33="Single"),1,0)</f>
        <v>0</v>
      </c>
      <c r="N558" s="140">
        <f>IF(AND(G558=Summary!$F$32,I558&lt;=$C$18,OR(I559&gt;=$C$18,I559=0),SUM($N$20:N557)&lt;1,Summary!$F$33&lt;&gt;"Single"),1,0)</f>
        <v>0</v>
      </c>
      <c r="O558" s="503">
        <f>IF(M558=1,(($C$18-I558)*H558)+SUMIFS($J$20:J558,$G$20:G558,Summary!$F$32),IF(N558=1,(($C$18-K558)*H558)+SUMIFS($L$20:L558,$G$20:G558,Summary!$F$32),0))</f>
        <v>0</v>
      </c>
    </row>
    <row r="559" spans="7:15" x14ac:dyDescent="0.3">
      <c r="G559" s="500" t="s">
        <v>587</v>
      </c>
      <c r="H559" s="495"/>
      <c r="I559" s="484"/>
      <c r="J559" s="476">
        <f t="shared" si="34"/>
        <v>0</v>
      </c>
      <c r="K559" s="475"/>
      <c r="L559" s="476">
        <f t="shared" si="34"/>
        <v>0</v>
      </c>
      <c r="M559" s="140">
        <f>IF(AND(G559=Summary!$F$32,I559&lt;=$C$18,OR(I560&gt;=$C$18,I560=0),SUM($M$20:M558)&lt;1,Summary!$F$33="Single"),1,0)</f>
        <v>0</v>
      </c>
      <c r="N559" s="140">
        <f>IF(AND(G559=Summary!$F$32,I559&lt;=$C$18,OR(I560&gt;=$C$18,I560=0),SUM($N$20:N558)&lt;1,Summary!$F$33&lt;&gt;"Single"),1,0)</f>
        <v>0</v>
      </c>
      <c r="O559" s="503">
        <f>IF(M559=1,(($C$18-I559)*H559)+SUMIFS($J$20:J559,$G$20:G559,Summary!$F$32),IF(N559=1,(($C$18-K559)*H559)+SUMIFS($L$20:L559,$G$20:G559,Summary!$F$32),0))</f>
        <v>0</v>
      </c>
    </row>
    <row r="560" spans="7:15" x14ac:dyDescent="0.3">
      <c r="G560" s="500" t="s">
        <v>588</v>
      </c>
      <c r="H560" s="495">
        <v>4.7500000000000001E-2</v>
      </c>
      <c r="I560" s="484">
        <v>0</v>
      </c>
      <c r="J560" s="485">
        <v>0</v>
      </c>
      <c r="K560" s="475">
        <v>0</v>
      </c>
      <c r="L560" s="485">
        <v>0</v>
      </c>
      <c r="M560" s="140">
        <f>IF(AND(G560=Summary!$F$32,I560&lt;=$C$18,OR(I561&gt;=$C$18,I561=0),SUM($M$20:M559)&lt;1,Summary!$F$33="Single"),1,0)</f>
        <v>0</v>
      </c>
      <c r="N560" s="140">
        <f>IF(AND(G560=Summary!$F$32,I560&lt;=$C$18,OR(I561&gt;=$C$18,I561=0),SUM($N$20:N559)&lt;1,Summary!$F$33&lt;&gt;"Single"),1,0)</f>
        <v>0</v>
      </c>
      <c r="O560" s="503">
        <f>IF(M560=1,(($C$18-I560)*H560)+SUMIFS($J$20:J560,$G$20:G560,Summary!$F$32),IF(N560=1,(($C$18-K560)*H560)+SUMIFS($L$20:L560,$G$20:G560,Summary!$F$32),0))</f>
        <v>0</v>
      </c>
    </row>
    <row r="561" spans="7:15" x14ac:dyDescent="0.3">
      <c r="G561" s="500" t="s">
        <v>588</v>
      </c>
      <c r="H561" s="495">
        <v>6.7500000000000004E-2</v>
      </c>
      <c r="I561" s="484">
        <v>4050</v>
      </c>
      <c r="J561" s="476">
        <f>IF(H561&lt;&gt;0,(I561-I560)*$H560+SUM(J560:J560),0)</f>
        <v>192.375</v>
      </c>
      <c r="K561" s="475">
        <v>8100</v>
      </c>
      <c r="L561" s="476">
        <f>IF(J561&lt;&gt;0,(K561-K560)*$H560+SUM(L560:L560),0)</f>
        <v>384.75</v>
      </c>
      <c r="M561" s="140">
        <f>IF(AND(G561=Summary!$F$32,I561&lt;=$C$18,OR(I562&gt;=$C$18,I562=0),SUM($M$20:M560)&lt;1,Summary!$F$33="Single"),1,0)</f>
        <v>0</v>
      </c>
      <c r="N561" s="140">
        <f>IF(AND(G561=Summary!$F$32,I561&lt;=$C$18,OR(I562&gt;=$C$18,I562=0),SUM($N$20:N560)&lt;1,Summary!$F$33&lt;&gt;"Single"),1,0)</f>
        <v>0</v>
      </c>
      <c r="O561" s="503">
        <f>IF(M561=1,(($C$18-I561)*H561)+SUMIFS($J$20:J561,$G$20:G561,Summary!$F$32),IF(N561=1,(($C$18-K561)*H561)+SUMIFS($L$20:L561,$G$20:G561,Summary!$F$32),0))</f>
        <v>0</v>
      </c>
    </row>
    <row r="562" spans="7:15" x14ac:dyDescent="0.3">
      <c r="G562" s="500" t="s">
        <v>588</v>
      </c>
      <c r="H562" s="495">
        <v>8.7499999999999994E-2</v>
      </c>
      <c r="I562" s="484">
        <v>10200</v>
      </c>
      <c r="J562" s="476">
        <f t="shared" ref="J562:L574" si="35">IF(H562&lt;&gt;0,(I562-I561)*$H561+SUM(J561:J561),0)</f>
        <v>607.5</v>
      </c>
      <c r="K562" s="475">
        <v>20400</v>
      </c>
      <c r="L562" s="476">
        <f t="shared" si="35"/>
        <v>1215</v>
      </c>
      <c r="M562" s="140">
        <f>IF(AND(G562=Summary!$F$32,I562&lt;=$C$18,OR(I563&gt;=$C$18,I563=0),SUM($M$20:M561)&lt;1,Summary!$F$33="Single"),1,0)</f>
        <v>0</v>
      </c>
      <c r="N562" s="140">
        <f>IF(AND(G562=Summary!$F$32,I562&lt;=$C$18,OR(I563&gt;=$C$18,I563=0),SUM($N$20:N561)&lt;1,Summary!$F$33&lt;&gt;"Single"),1,0)</f>
        <v>0</v>
      </c>
      <c r="O562" s="503">
        <f>IF(M562=1,(($C$18-I562)*H562)+SUMIFS($J$20:J562,$G$20:G562,Summary!$F$32),IF(N562=1,(($C$18-K562)*H562)+SUMIFS($L$20:L562,$G$20:G562,Summary!$F$32),0))</f>
        <v>0</v>
      </c>
    </row>
    <row r="563" spans="7:15" x14ac:dyDescent="0.3">
      <c r="G563" s="500" t="s">
        <v>588</v>
      </c>
      <c r="H563" s="495">
        <v>9.9000000000000005E-2</v>
      </c>
      <c r="I563" s="484">
        <v>125000</v>
      </c>
      <c r="J563" s="476">
        <f t="shared" si="35"/>
        <v>10652.5</v>
      </c>
      <c r="K563" s="475">
        <v>250000</v>
      </c>
      <c r="L563" s="476">
        <f t="shared" si="35"/>
        <v>21305</v>
      </c>
      <c r="M563" s="140">
        <f>IF(AND(G563=Summary!$F$32,I563&lt;=$C$18,OR(I564&gt;=$C$18,I564=0),SUM($M$20:M562)&lt;1,Summary!$F$33="Single"),1,0)</f>
        <v>0</v>
      </c>
      <c r="N563" s="140">
        <f>IF(AND(G563=Summary!$F$32,I563&lt;=$C$18,OR(I564&gt;=$C$18,I564=0),SUM($N$20:N562)&lt;1,Summary!$F$33&lt;&gt;"Single"),1,0)</f>
        <v>0</v>
      </c>
      <c r="O563" s="503">
        <f>IF(M563=1,(($C$18-I563)*H563)+SUMIFS($J$20:J563,$G$20:G563,Summary!$F$32),IF(N563=1,(($C$18-K563)*H563)+SUMIFS($L$20:L563,$G$20:G563,Summary!$F$32),0))</f>
        <v>0</v>
      </c>
    </row>
    <row r="564" spans="7:15" x14ac:dyDescent="0.3">
      <c r="G564" s="500" t="s">
        <v>588</v>
      </c>
      <c r="H564" s="495"/>
      <c r="I564" s="484"/>
      <c r="J564" s="476">
        <f t="shared" si="35"/>
        <v>0</v>
      </c>
      <c r="K564" s="475"/>
      <c r="L564" s="476">
        <f t="shared" si="35"/>
        <v>0</v>
      </c>
      <c r="M564" s="140">
        <f>IF(AND(G564=Summary!$F$32,I564&lt;=$C$18,OR(I565&gt;=$C$18,I565=0),SUM($M$20:M563)&lt;1,Summary!$F$33="Single"),1,0)</f>
        <v>0</v>
      </c>
      <c r="N564" s="140">
        <f>IF(AND(G564=Summary!$F$32,I564&lt;=$C$18,OR(I565&gt;=$C$18,I565=0),SUM($N$20:N563)&lt;1,Summary!$F$33&lt;&gt;"Single"),1,0)</f>
        <v>0</v>
      </c>
      <c r="O564" s="503">
        <f>IF(M564=1,(($C$18-I564)*H564)+SUMIFS($J$20:J564,$G$20:G564,Summary!$F$32),IF(N564=1,(($C$18-K564)*H564)+SUMIFS($L$20:L564,$G$20:G564,Summary!$F$32),0))</f>
        <v>0</v>
      </c>
    </row>
    <row r="565" spans="7:15" x14ac:dyDescent="0.3">
      <c r="G565" s="500" t="s">
        <v>588</v>
      </c>
      <c r="H565" s="495"/>
      <c r="I565" s="484"/>
      <c r="J565" s="476">
        <f t="shared" si="35"/>
        <v>0</v>
      </c>
      <c r="K565" s="475"/>
      <c r="L565" s="476">
        <f t="shared" si="35"/>
        <v>0</v>
      </c>
      <c r="M565" s="140">
        <f>IF(AND(G565=Summary!$F$32,I565&lt;=$C$18,OR(I566&gt;=$C$18,I566=0),SUM($M$20:M564)&lt;1,Summary!$F$33="Single"),1,0)</f>
        <v>0</v>
      </c>
      <c r="N565" s="140">
        <f>IF(AND(G565=Summary!$F$32,I565&lt;=$C$18,OR(I566&gt;=$C$18,I566=0),SUM($N$20:N564)&lt;1,Summary!$F$33&lt;&gt;"Single"),1,0)</f>
        <v>0</v>
      </c>
      <c r="O565" s="503">
        <f>IF(M565=1,(($C$18-I565)*H565)+SUMIFS($J$20:J565,$G$20:G565,Summary!$F$32),IF(N565=1,(($C$18-K565)*H565)+SUMIFS($L$20:L565,$G$20:G565,Summary!$F$32),0))</f>
        <v>0</v>
      </c>
    </row>
    <row r="566" spans="7:15" x14ac:dyDescent="0.3">
      <c r="G566" s="500" t="s">
        <v>588</v>
      </c>
      <c r="H566" s="495"/>
      <c r="I566" s="484"/>
      <c r="J566" s="476">
        <f t="shared" si="35"/>
        <v>0</v>
      </c>
      <c r="K566" s="475"/>
      <c r="L566" s="476">
        <f t="shared" si="35"/>
        <v>0</v>
      </c>
      <c r="M566" s="140">
        <f>IF(AND(G566=Summary!$F$32,I566&lt;=$C$18,OR(I567&gt;=$C$18,I567=0),SUM($M$20:M565)&lt;1,Summary!$F$33="Single"),1,0)</f>
        <v>0</v>
      </c>
      <c r="N566" s="140">
        <f>IF(AND(G566=Summary!$F$32,I566&lt;=$C$18,OR(I567&gt;=$C$18,I567=0),SUM($N$20:N565)&lt;1,Summary!$F$33&lt;&gt;"Single"),1,0)</f>
        <v>0</v>
      </c>
      <c r="O566" s="503">
        <f>IF(M566=1,(($C$18-I566)*H566)+SUMIFS($J$20:J566,$G$20:G566,Summary!$F$32),IF(N566=1,(($C$18-K566)*H566)+SUMIFS($L$20:L566,$G$20:G566,Summary!$F$32),0))</f>
        <v>0</v>
      </c>
    </row>
    <row r="567" spans="7:15" x14ac:dyDescent="0.3">
      <c r="G567" s="500" t="s">
        <v>588</v>
      </c>
      <c r="H567" s="495"/>
      <c r="I567" s="484"/>
      <c r="J567" s="476">
        <f t="shared" si="35"/>
        <v>0</v>
      </c>
      <c r="K567" s="475"/>
      <c r="L567" s="476">
        <f t="shared" si="35"/>
        <v>0</v>
      </c>
      <c r="M567" s="140">
        <f>IF(AND(G567=Summary!$F$32,I567&lt;=$C$18,OR(I568&gt;=$C$18,I568=0),SUM($M$20:M566)&lt;1,Summary!$F$33="Single"),1,0)</f>
        <v>0</v>
      </c>
      <c r="N567" s="140">
        <f>IF(AND(G567=Summary!$F$32,I567&lt;=$C$18,OR(I568&gt;=$C$18,I568=0),SUM($N$20:N566)&lt;1,Summary!$F$33&lt;&gt;"Single"),1,0)</f>
        <v>0</v>
      </c>
      <c r="O567" s="503">
        <f>IF(M567=1,(($C$18-I567)*H567)+SUMIFS($J$20:J567,$G$20:G567,Summary!$F$32),IF(N567=1,(($C$18-K567)*H567)+SUMIFS($L$20:L567,$G$20:G567,Summary!$F$32),0))</f>
        <v>0</v>
      </c>
    </row>
    <row r="568" spans="7:15" x14ac:dyDescent="0.3">
      <c r="G568" s="500" t="s">
        <v>588</v>
      </c>
      <c r="H568" s="495"/>
      <c r="I568" s="484"/>
      <c r="J568" s="476">
        <f t="shared" si="35"/>
        <v>0</v>
      </c>
      <c r="K568" s="475"/>
      <c r="L568" s="476">
        <f t="shared" si="35"/>
        <v>0</v>
      </c>
      <c r="M568" s="140">
        <f>IF(AND(G568=Summary!$F$32,I568&lt;=$C$18,OR(I569&gt;=$C$18,I569=0),SUM($M$20:M567)&lt;1,Summary!$F$33="Single"),1,0)</f>
        <v>0</v>
      </c>
      <c r="N568" s="140">
        <f>IF(AND(G568=Summary!$F$32,I568&lt;=$C$18,OR(I569&gt;=$C$18,I569=0),SUM($N$20:N567)&lt;1,Summary!$F$33&lt;&gt;"Single"),1,0)</f>
        <v>0</v>
      </c>
      <c r="O568" s="503">
        <f>IF(M568=1,(($C$18-I568)*H568)+SUMIFS($J$20:J568,$G$20:G568,Summary!$F$32),IF(N568=1,(($C$18-K568)*H568)+SUMIFS($L$20:L568,$G$20:G568,Summary!$F$32),0))</f>
        <v>0</v>
      </c>
    </row>
    <row r="569" spans="7:15" x14ac:dyDescent="0.3">
      <c r="G569" s="500" t="s">
        <v>588</v>
      </c>
      <c r="H569" s="495"/>
      <c r="I569" s="484"/>
      <c r="J569" s="476">
        <f t="shared" si="35"/>
        <v>0</v>
      </c>
      <c r="K569" s="475"/>
      <c r="L569" s="476">
        <f t="shared" si="35"/>
        <v>0</v>
      </c>
      <c r="M569" s="140">
        <f>IF(AND(G569=Summary!$F$32,I569&lt;=$C$18,OR(I570&gt;=$C$18,I570=0),SUM($M$20:M568)&lt;1,Summary!$F$33="Single"),1,0)</f>
        <v>0</v>
      </c>
      <c r="N569" s="140">
        <f>IF(AND(G569=Summary!$F$32,I569&lt;=$C$18,OR(I570&gt;=$C$18,I570=0),SUM($N$20:N568)&lt;1,Summary!$F$33&lt;&gt;"Single"),1,0)</f>
        <v>0</v>
      </c>
      <c r="O569" s="503">
        <f>IF(M569=1,(($C$18-I569)*H569)+SUMIFS($J$20:J569,$G$20:G569,Summary!$F$32),IF(N569=1,(($C$18-K569)*H569)+SUMIFS($L$20:L569,$G$20:G569,Summary!$F$32),0))</f>
        <v>0</v>
      </c>
    </row>
    <row r="570" spans="7:15" x14ac:dyDescent="0.3">
      <c r="G570" s="500" t="s">
        <v>588</v>
      </c>
      <c r="H570" s="495"/>
      <c r="I570" s="484"/>
      <c r="J570" s="476">
        <f t="shared" si="35"/>
        <v>0</v>
      </c>
      <c r="K570" s="475"/>
      <c r="L570" s="476">
        <f t="shared" si="35"/>
        <v>0</v>
      </c>
      <c r="M570" s="140">
        <f>IF(AND(G570=Summary!$F$32,I570&lt;=$C$18,OR(I571&gt;=$C$18,I571=0),SUM($M$20:M569)&lt;1,Summary!$F$33="Single"),1,0)</f>
        <v>0</v>
      </c>
      <c r="N570" s="140">
        <f>IF(AND(G570=Summary!$F$32,I570&lt;=$C$18,OR(I571&gt;=$C$18,I571=0),SUM($N$20:N569)&lt;1,Summary!$F$33&lt;&gt;"Single"),1,0)</f>
        <v>0</v>
      </c>
      <c r="O570" s="503">
        <f>IF(M570=1,(($C$18-I570)*H570)+SUMIFS($J$20:J570,$G$20:G570,Summary!$F$32),IF(N570=1,(($C$18-K570)*H570)+SUMIFS($L$20:L570,$G$20:G570,Summary!$F$32),0))</f>
        <v>0</v>
      </c>
    </row>
    <row r="571" spans="7:15" x14ac:dyDescent="0.3">
      <c r="G571" s="500" t="s">
        <v>588</v>
      </c>
      <c r="H571" s="495"/>
      <c r="I571" s="484"/>
      <c r="J571" s="476">
        <f t="shared" si="35"/>
        <v>0</v>
      </c>
      <c r="K571" s="475"/>
      <c r="L571" s="476">
        <f t="shared" si="35"/>
        <v>0</v>
      </c>
      <c r="M571" s="140">
        <f>IF(AND(G571=Summary!$F$32,I571&lt;=$C$18,OR(I572&gt;=$C$18,I572=0),SUM($M$20:M570)&lt;1,Summary!$F$33="Single"),1,0)</f>
        <v>0</v>
      </c>
      <c r="N571" s="140">
        <f>IF(AND(G571=Summary!$F$32,I571&lt;=$C$18,OR(I572&gt;=$C$18,I572=0),SUM($N$20:N570)&lt;1,Summary!$F$33&lt;&gt;"Single"),1,0)</f>
        <v>0</v>
      </c>
      <c r="O571" s="503">
        <f>IF(M571=1,(($C$18-I571)*H571)+SUMIFS($J$20:J571,$G$20:G571,Summary!$F$32),IF(N571=1,(($C$18-K571)*H571)+SUMIFS($L$20:L571,$G$20:G571,Summary!$F$32),0))</f>
        <v>0</v>
      </c>
    </row>
    <row r="572" spans="7:15" x14ac:dyDescent="0.3">
      <c r="G572" s="500" t="s">
        <v>588</v>
      </c>
      <c r="H572" s="495"/>
      <c r="I572" s="484"/>
      <c r="J572" s="476">
        <f t="shared" si="35"/>
        <v>0</v>
      </c>
      <c r="K572" s="475"/>
      <c r="L572" s="476">
        <f t="shared" si="35"/>
        <v>0</v>
      </c>
      <c r="M572" s="140">
        <f>IF(AND(G572=Summary!$F$32,I572&lt;=$C$18,OR(I573&gt;=$C$18,I573=0),SUM($M$20:M571)&lt;1,Summary!$F$33="Single"),1,0)</f>
        <v>0</v>
      </c>
      <c r="N572" s="140">
        <f>IF(AND(G572=Summary!$F$32,I572&lt;=$C$18,OR(I573&gt;=$C$18,I573=0),SUM($N$20:N571)&lt;1,Summary!$F$33&lt;&gt;"Single"),1,0)</f>
        <v>0</v>
      </c>
      <c r="O572" s="503">
        <f>IF(M572=1,(($C$18-I572)*H572)+SUMIFS($J$20:J572,$G$20:G572,Summary!$F$32),IF(N572=1,(($C$18-K572)*H572)+SUMIFS($L$20:L572,$G$20:G572,Summary!$F$32),0))</f>
        <v>0</v>
      </c>
    </row>
    <row r="573" spans="7:15" x14ac:dyDescent="0.3">
      <c r="G573" s="500" t="s">
        <v>588</v>
      </c>
      <c r="H573" s="495"/>
      <c r="I573" s="484"/>
      <c r="J573" s="476">
        <f t="shared" si="35"/>
        <v>0</v>
      </c>
      <c r="K573" s="475"/>
      <c r="L573" s="476">
        <f t="shared" si="35"/>
        <v>0</v>
      </c>
      <c r="M573" s="140">
        <f>IF(AND(G573=Summary!$F$32,I573&lt;=$C$18,OR(I574&gt;=$C$18,I574=0),SUM($M$20:M572)&lt;1,Summary!$F$33="Single"),1,0)</f>
        <v>0</v>
      </c>
      <c r="N573" s="140">
        <f>IF(AND(G573=Summary!$F$32,I573&lt;=$C$18,OR(I574&gt;=$C$18,I574=0),SUM($N$20:N572)&lt;1,Summary!$F$33&lt;&gt;"Single"),1,0)</f>
        <v>0</v>
      </c>
      <c r="O573" s="503">
        <f>IF(M573=1,(($C$18-I573)*H573)+SUMIFS($J$20:J573,$G$20:G573,Summary!$F$32),IF(N573=1,(($C$18-K573)*H573)+SUMIFS($L$20:L573,$G$20:G573,Summary!$F$32),0))</f>
        <v>0</v>
      </c>
    </row>
    <row r="574" spans="7:15" x14ac:dyDescent="0.3">
      <c r="G574" s="500" t="s">
        <v>588</v>
      </c>
      <c r="H574" s="495"/>
      <c r="I574" s="484"/>
      <c r="J574" s="476">
        <f t="shared" si="35"/>
        <v>0</v>
      </c>
      <c r="K574" s="475"/>
      <c r="L574" s="476">
        <f t="shared" si="35"/>
        <v>0</v>
      </c>
      <c r="M574" s="140">
        <f>IF(AND(G574=Summary!$F$32,I574&lt;=$C$18,OR(I575&gt;=$C$18,I575=0),SUM($M$20:M573)&lt;1,Summary!$F$33="Single"),1,0)</f>
        <v>0</v>
      </c>
      <c r="N574" s="140">
        <f>IF(AND(G574=Summary!$F$32,I574&lt;=$C$18,OR(I575&gt;=$C$18,I575=0),SUM($N$20:N573)&lt;1,Summary!$F$33&lt;&gt;"Single"),1,0)</f>
        <v>0</v>
      </c>
      <c r="O574" s="503">
        <f>IF(M574=1,(($C$18-I574)*H574)+SUMIFS($J$20:J574,$G$20:G574,Summary!$F$32),IF(N574=1,(($C$18-K574)*H574)+SUMIFS($L$20:L574,$G$20:G574,Summary!$F$32),0))</f>
        <v>0</v>
      </c>
    </row>
    <row r="575" spans="7:15" x14ac:dyDescent="0.3">
      <c r="G575" s="500" t="s">
        <v>589</v>
      </c>
      <c r="H575" s="495">
        <v>3.0700000000000002E-2</v>
      </c>
      <c r="I575" s="484">
        <v>0</v>
      </c>
      <c r="J575" s="485">
        <v>0</v>
      </c>
      <c r="K575" s="475"/>
      <c r="L575" s="485">
        <v>0</v>
      </c>
      <c r="M575" s="140">
        <f>IF(AND(G575=Summary!$F$32,I575&lt;=$C$18,OR(I576&gt;=$C$18,I576=0),SUM($M$20:M574)&lt;1,Summary!$F$33="Single"),1,0)</f>
        <v>0</v>
      </c>
      <c r="N575" s="140">
        <f>IF(AND(G575=Summary!$F$32,I575&lt;=$C$18,OR(I576&gt;=$C$18,I576=0),SUM($N$20:N574)&lt;1,Summary!$F$33&lt;&gt;"Single"),1,0)</f>
        <v>0</v>
      </c>
      <c r="O575" s="503">
        <f>IF(M575=1,(($C$18-I575)*H575)+SUMIFS($J$20:J575,$G$20:G575,Summary!$F$32),IF(N575=1,(($C$18-K575)*H575)+SUMIFS($L$20:L575,$G$20:G575,Summary!$F$32),0))</f>
        <v>0</v>
      </c>
    </row>
    <row r="576" spans="7:15" x14ac:dyDescent="0.3">
      <c r="G576" s="500" t="s">
        <v>589</v>
      </c>
      <c r="H576" s="495"/>
      <c r="I576" s="484"/>
      <c r="J576" s="476">
        <f>IF(H576&lt;&gt;0,(I576-I575)*$H575+SUM(J575:J575),0)</f>
        <v>0</v>
      </c>
      <c r="K576" s="475"/>
      <c r="L576" s="476">
        <f>IF(J576&lt;&gt;0,(K576-K575)*$H575+SUM(L575:L575),0)</f>
        <v>0</v>
      </c>
      <c r="M576" s="140">
        <f>IF(AND(G576=Summary!$F$32,I576&lt;=$C$18,OR(I577&gt;=$C$18,I577=0),SUM($M$20:M575)&lt;1,Summary!$F$33="Single"),1,0)</f>
        <v>0</v>
      </c>
      <c r="N576" s="140">
        <f>IF(AND(G576=Summary!$F$32,I576&lt;=$C$18,OR(I577&gt;=$C$18,I577=0),SUM($N$20:N575)&lt;1,Summary!$F$33&lt;&gt;"Single"),1,0)</f>
        <v>0</v>
      </c>
      <c r="O576" s="503">
        <f>IF(M576=1,(($C$18-I576)*H576)+SUMIFS($J$20:J576,$G$20:G576,Summary!$F$32),IF(N576=1,(($C$18-K576)*H576)+SUMIFS($L$20:L576,$G$20:G576,Summary!$F$32),0))</f>
        <v>0</v>
      </c>
    </row>
    <row r="577" spans="7:15" x14ac:dyDescent="0.3">
      <c r="G577" s="500" t="s">
        <v>589</v>
      </c>
      <c r="H577" s="495"/>
      <c r="I577" s="484"/>
      <c r="J577" s="476">
        <f t="shared" ref="J577:L589" si="36">IF(H577&lt;&gt;0,(I577-I576)*$H576+SUM(J576:J576),0)</f>
        <v>0</v>
      </c>
      <c r="K577" s="475"/>
      <c r="L577" s="476">
        <f t="shared" si="36"/>
        <v>0</v>
      </c>
      <c r="M577" s="140">
        <f>IF(AND(G577=Summary!$F$32,I577&lt;=$C$18,OR(I578&gt;=$C$18,I578=0),SUM($M$20:M576)&lt;1,Summary!$F$33="Single"),1,0)</f>
        <v>0</v>
      </c>
      <c r="N577" s="140">
        <f>IF(AND(G577=Summary!$F$32,I577&lt;=$C$18,OR(I578&gt;=$C$18,I578=0),SUM($N$20:N576)&lt;1,Summary!$F$33&lt;&gt;"Single"),1,0)</f>
        <v>0</v>
      </c>
      <c r="O577" s="503">
        <f>IF(M577=1,(($C$18-I577)*H577)+SUMIFS($J$20:J577,$G$20:G577,Summary!$F$32),IF(N577=1,(($C$18-K577)*H577)+SUMIFS($L$20:L577,$G$20:G577,Summary!$F$32),0))</f>
        <v>0</v>
      </c>
    </row>
    <row r="578" spans="7:15" x14ac:dyDescent="0.3">
      <c r="G578" s="500" t="s">
        <v>589</v>
      </c>
      <c r="H578" s="495"/>
      <c r="I578" s="484"/>
      <c r="J578" s="476">
        <f t="shared" si="36"/>
        <v>0</v>
      </c>
      <c r="K578" s="475"/>
      <c r="L578" s="476">
        <f t="shared" si="36"/>
        <v>0</v>
      </c>
      <c r="M578" s="140">
        <f>IF(AND(G578=Summary!$F$32,I578&lt;=$C$18,OR(I579&gt;=$C$18,I579=0),SUM($M$20:M577)&lt;1,Summary!$F$33="Single"),1,0)</f>
        <v>0</v>
      </c>
      <c r="N578" s="140">
        <f>IF(AND(G578=Summary!$F$32,I578&lt;=$C$18,OR(I579&gt;=$C$18,I579=0),SUM($N$20:N577)&lt;1,Summary!$F$33&lt;&gt;"Single"),1,0)</f>
        <v>0</v>
      </c>
      <c r="O578" s="503">
        <f>IF(M578=1,(($C$18-I578)*H578)+SUMIFS($J$20:J578,$G$20:G578,Summary!$F$32),IF(N578=1,(($C$18-K578)*H578)+SUMIFS($L$20:L578,$G$20:G578,Summary!$F$32),0))</f>
        <v>0</v>
      </c>
    </row>
    <row r="579" spans="7:15" x14ac:dyDescent="0.3">
      <c r="G579" s="500" t="s">
        <v>589</v>
      </c>
      <c r="H579" s="495"/>
      <c r="I579" s="484"/>
      <c r="J579" s="476">
        <f t="shared" si="36"/>
        <v>0</v>
      </c>
      <c r="K579" s="475"/>
      <c r="L579" s="476">
        <f t="shared" si="36"/>
        <v>0</v>
      </c>
      <c r="M579" s="140">
        <f>IF(AND(G579=Summary!$F$32,I579&lt;=$C$18,OR(I580&gt;=$C$18,I580=0),SUM($M$20:M578)&lt;1,Summary!$F$33="Single"),1,0)</f>
        <v>0</v>
      </c>
      <c r="N579" s="140">
        <f>IF(AND(G579=Summary!$F$32,I579&lt;=$C$18,OR(I580&gt;=$C$18,I580=0),SUM($N$20:N578)&lt;1,Summary!$F$33&lt;&gt;"Single"),1,0)</f>
        <v>0</v>
      </c>
      <c r="O579" s="503">
        <f>IF(M579=1,(($C$18-I579)*H579)+SUMIFS($J$20:J579,$G$20:G579,Summary!$F$32),IF(N579=1,(($C$18-K579)*H579)+SUMIFS($L$20:L579,$G$20:G579,Summary!$F$32),0))</f>
        <v>0</v>
      </c>
    </row>
    <row r="580" spans="7:15" x14ac:dyDescent="0.3">
      <c r="G580" s="500" t="s">
        <v>589</v>
      </c>
      <c r="H580" s="495"/>
      <c r="I580" s="484"/>
      <c r="J580" s="476">
        <f t="shared" si="36"/>
        <v>0</v>
      </c>
      <c r="K580" s="475"/>
      <c r="L580" s="476">
        <f t="shared" si="36"/>
        <v>0</v>
      </c>
      <c r="M580" s="140">
        <f>IF(AND(G580=Summary!$F$32,I580&lt;=$C$18,OR(I581&gt;=$C$18,I581=0),SUM($M$20:M579)&lt;1,Summary!$F$33="Single"),1,0)</f>
        <v>0</v>
      </c>
      <c r="N580" s="140">
        <f>IF(AND(G580=Summary!$F$32,I580&lt;=$C$18,OR(I581&gt;=$C$18,I581=0),SUM($N$20:N579)&lt;1,Summary!$F$33&lt;&gt;"Single"),1,0)</f>
        <v>0</v>
      </c>
      <c r="O580" s="503">
        <f>IF(M580=1,(($C$18-I580)*H580)+SUMIFS($J$20:J580,$G$20:G580,Summary!$F$32),IF(N580=1,(($C$18-K580)*H580)+SUMIFS($L$20:L580,$G$20:G580,Summary!$F$32),0))</f>
        <v>0</v>
      </c>
    </row>
    <row r="581" spans="7:15" x14ac:dyDescent="0.3">
      <c r="G581" s="500" t="s">
        <v>589</v>
      </c>
      <c r="H581" s="495"/>
      <c r="I581" s="484"/>
      <c r="J581" s="476">
        <f t="shared" si="36"/>
        <v>0</v>
      </c>
      <c r="K581" s="475"/>
      <c r="L581" s="476">
        <f t="shared" si="36"/>
        <v>0</v>
      </c>
      <c r="M581" s="140">
        <f>IF(AND(G581=Summary!$F$32,I581&lt;=$C$18,OR(I582&gt;=$C$18,I582=0),SUM($M$20:M580)&lt;1,Summary!$F$33="Single"),1,0)</f>
        <v>0</v>
      </c>
      <c r="N581" s="140">
        <f>IF(AND(G581=Summary!$F$32,I581&lt;=$C$18,OR(I582&gt;=$C$18,I582=0),SUM($N$20:N580)&lt;1,Summary!$F$33&lt;&gt;"Single"),1,0)</f>
        <v>0</v>
      </c>
      <c r="O581" s="503">
        <f>IF(M581=1,(($C$18-I581)*H581)+SUMIFS($J$20:J581,$G$20:G581,Summary!$F$32),IF(N581=1,(($C$18-K581)*H581)+SUMIFS($L$20:L581,$G$20:G581,Summary!$F$32),0))</f>
        <v>0</v>
      </c>
    </row>
    <row r="582" spans="7:15" x14ac:dyDescent="0.3">
      <c r="G582" s="500" t="s">
        <v>589</v>
      </c>
      <c r="H582" s="495"/>
      <c r="I582" s="484"/>
      <c r="J582" s="476">
        <f t="shared" si="36"/>
        <v>0</v>
      </c>
      <c r="K582" s="475"/>
      <c r="L582" s="476">
        <f t="shared" si="36"/>
        <v>0</v>
      </c>
      <c r="M582" s="140">
        <f>IF(AND(G582=Summary!$F$32,I582&lt;=$C$18,OR(I583&gt;=$C$18,I583=0),SUM($M$20:M581)&lt;1,Summary!$F$33="Single"),1,0)</f>
        <v>0</v>
      </c>
      <c r="N582" s="140">
        <f>IF(AND(G582=Summary!$F$32,I582&lt;=$C$18,OR(I583&gt;=$C$18,I583=0),SUM($N$20:N581)&lt;1,Summary!$F$33&lt;&gt;"Single"),1,0)</f>
        <v>0</v>
      </c>
      <c r="O582" s="503">
        <f>IF(M582=1,(($C$18-I582)*H582)+SUMIFS($J$20:J582,$G$20:G582,Summary!$F$32),IF(N582=1,(($C$18-K582)*H582)+SUMIFS($L$20:L582,$G$20:G582,Summary!$F$32),0))</f>
        <v>0</v>
      </c>
    </row>
    <row r="583" spans="7:15" x14ac:dyDescent="0.3">
      <c r="G583" s="500" t="s">
        <v>589</v>
      </c>
      <c r="H583" s="495"/>
      <c r="I583" s="484"/>
      <c r="J583" s="476">
        <f t="shared" si="36"/>
        <v>0</v>
      </c>
      <c r="K583" s="475"/>
      <c r="L583" s="476">
        <f t="shared" si="36"/>
        <v>0</v>
      </c>
      <c r="M583" s="140">
        <f>IF(AND(G583=Summary!$F$32,I583&lt;=$C$18,OR(I584&gt;=$C$18,I584=0),SUM($M$20:M582)&lt;1,Summary!$F$33="Single"),1,0)</f>
        <v>0</v>
      </c>
      <c r="N583" s="140">
        <f>IF(AND(G583=Summary!$F$32,I583&lt;=$C$18,OR(I584&gt;=$C$18,I584=0),SUM($N$20:N582)&lt;1,Summary!$F$33&lt;&gt;"Single"),1,0)</f>
        <v>0</v>
      </c>
      <c r="O583" s="503">
        <f>IF(M583=1,(($C$18-I583)*H583)+SUMIFS($J$20:J583,$G$20:G583,Summary!$F$32),IF(N583=1,(($C$18-K583)*H583)+SUMIFS($L$20:L583,$G$20:G583,Summary!$F$32),0))</f>
        <v>0</v>
      </c>
    </row>
    <row r="584" spans="7:15" x14ac:dyDescent="0.3">
      <c r="G584" s="500" t="s">
        <v>589</v>
      </c>
      <c r="H584" s="495"/>
      <c r="I584" s="484"/>
      <c r="J584" s="476">
        <f t="shared" si="36"/>
        <v>0</v>
      </c>
      <c r="K584" s="475"/>
      <c r="L584" s="476">
        <f t="shared" si="36"/>
        <v>0</v>
      </c>
      <c r="M584" s="140">
        <f>IF(AND(G584=Summary!$F$32,I584&lt;=$C$18,OR(I585&gt;=$C$18,I585=0),SUM($M$20:M583)&lt;1,Summary!$F$33="Single"),1,0)</f>
        <v>0</v>
      </c>
      <c r="N584" s="140">
        <f>IF(AND(G584=Summary!$F$32,I584&lt;=$C$18,OR(I585&gt;=$C$18,I585=0),SUM($N$20:N583)&lt;1,Summary!$F$33&lt;&gt;"Single"),1,0)</f>
        <v>0</v>
      </c>
      <c r="O584" s="503">
        <f>IF(M584=1,(($C$18-I584)*H584)+SUMIFS($J$20:J584,$G$20:G584,Summary!$F$32),IF(N584=1,(($C$18-K584)*H584)+SUMIFS($L$20:L584,$G$20:G584,Summary!$F$32),0))</f>
        <v>0</v>
      </c>
    </row>
    <row r="585" spans="7:15" x14ac:dyDescent="0.3">
      <c r="G585" s="500" t="s">
        <v>589</v>
      </c>
      <c r="H585" s="495"/>
      <c r="I585" s="484"/>
      <c r="J585" s="476">
        <f t="shared" si="36"/>
        <v>0</v>
      </c>
      <c r="K585" s="475"/>
      <c r="L585" s="476">
        <f t="shared" si="36"/>
        <v>0</v>
      </c>
      <c r="M585" s="140">
        <f>IF(AND(G585=Summary!$F$32,I585&lt;=$C$18,OR(I586&gt;=$C$18,I586=0),SUM($M$20:M584)&lt;1,Summary!$F$33="Single"),1,0)</f>
        <v>0</v>
      </c>
      <c r="N585" s="140">
        <f>IF(AND(G585=Summary!$F$32,I585&lt;=$C$18,OR(I586&gt;=$C$18,I586=0),SUM($N$20:N584)&lt;1,Summary!$F$33&lt;&gt;"Single"),1,0)</f>
        <v>0</v>
      </c>
      <c r="O585" s="503">
        <f>IF(M585=1,(($C$18-I585)*H585)+SUMIFS($J$20:J585,$G$20:G585,Summary!$F$32),IF(N585=1,(($C$18-K585)*H585)+SUMIFS($L$20:L585,$G$20:G585,Summary!$F$32),0))</f>
        <v>0</v>
      </c>
    </row>
    <row r="586" spans="7:15" x14ac:dyDescent="0.3">
      <c r="G586" s="500" t="s">
        <v>589</v>
      </c>
      <c r="H586" s="495"/>
      <c r="I586" s="484"/>
      <c r="J586" s="476">
        <f t="shared" si="36"/>
        <v>0</v>
      </c>
      <c r="K586" s="475"/>
      <c r="L586" s="476">
        <f t="shared" si="36"/>
        <v>0</v>
      </c>
      <c r="M586" s="140">
        <f>IF(AND(G586=Summary!$F$32,I586&lt;=$C$18,OR(I587&gt;=$C$18,I587=0),SUM($M$20:M585)&lt;1,Summary!$F$33="Single"),1,0)</f>
        <v>0</v>
      </c>
      <c r="N586" s="140">
        <f>IF(AND(G586=Summary!$F$32,I586&lt;=$C$18,OR(I587&gt;=$C$18,I587=0),SUM($N$20:N585)&lt;1,Summary!$F$33&lt;&gt;"Single"),1,0)</f>
        <v>0</v>
      </c>
      <c r="O586" s="503">
        <f>IF(M586=1,(($C$18-I586)*H586)+SUMIFS($J$20:J586,$G$20:G586,Summary!$F$32),IF(N586=1,(($C$18-K586)*H586)+SUMIFS($L$20:L586,$G$20:G586,Summary!$F$32),0))</f>
        <v>0</v>
      </c>
    </row>
    <row r="587" spans="7:15" x14ac:dyDescent="0.3">
      <c r="G587" s="500" t="s">
        <v>589</v>
      </c>
      <c r="H587" s="495"/>
      <c r="I587" s="484"/>
      <c r="J587" s="476">
        <f t="shared" si="36"/>
        <v>0</v>
      </c>
      <c r="K587" s="475"/>
      <c r="L587" s="476">
        <f t="shared" si="36"/>
        <v>0</v>
      </c>
      <c r="M587" s="140">
        <f>IF(AND(G587=Summary!$F$32,I587&lt;=$C$18,OR(I588&gt;=$C$18,I588=0),SUM($M$20:M586)&lt;1,Summary!$F$33="Single"),1,0)</f>
        <v>0</v>
      </c>
      <c r="N587" s="140">
        <f>IF(AND(G587=Summary!$F$32,I587&lt;=$C$18,OR(I588&gt;=$C$18,I588=0),SUM($N$20:N586)&lt;1,Summary!$F$33&lt;&gt;"Single"),1,0)</f>
        <v>0</v>
      </c>
      <c r="O587" s="503">
        <f>IF(M587=1,(($C$18-I587)*H587)+SUMIFS($J$20:J587,$G$20:G587,Summary!$F$32),IF(N587=1,(($C$18-K587)*H587)+SUMIFS($L$20:L587,$G$20:G587,Summary!$F$32),0))</f>
        <v>0</v>
      </c>
    </row>
    <row r="588" spans="7:15" x14ac:dyDescent="0.3">
      <c r="G588" s="500" t="s">
        <v>589</v>
      </c>
      <c r="H588" s="495"/>
      <c r="I588" s="484"/>
      <c r="J588" s="476">
        <f t="shared" si="36"/>
        <v>0</v>
      </c>
      <c r="K588" s="475"/>
      <c r="L588" s="476">
        <f t="shared" si="36"/>
        <v>0</v>
      </c>
      <c r="M588" s="140">
        <f>IF(AND(G588=Summary!$F$32,I588&lt;=$C$18,OR(I589&gt;=$C$18,I589=0),SUM($M$20:M587)&lt;1,Summary!$F$33="Single"),1,0)</f>
        <v>0</v>
      </c>
      <c r="N588" s="140">
        <f>IF(AND(G588=Summary!$F$32,I588&lt;=$C$18,OR(I589&gt;=$C$18,I589=0),SUM($N$20:N587)&lt;1,Summary!$F$33&lt;&gt;"Single"),1,0)</f>
        <v>0</v>
      </c>
      <c r="O588" s="503">
        <f>IF(M588=1,(($C$18-I588)*H588)+SUMIFS($J$20:J588,$G$20:G588,Summary!$F$32),IF(N588=1,(($C$18-K588)*H588)+SUMIFS($L$20:L588,$G$20:G588,Summary!$F$32),0))</f>
        <v>0</v>
      </c>
    </row>
    <row r="589" spans="7:15" x14ac:dyDescent="0.3">
      <c r="G589" s="500" t="s">
        <v>589</v>
      </c>
      <c r="H589" s="495"/>
      <c r="I589" s="484"/>
      <c r="J589" s="476">
        <f t="shared" si="36"/>
        <v>0</v>
      </c>
      <c r="K589" s="475"/>
      <c r="L589" s="476">
        <f t="shared" si="36"/>
        <v>0</v>
      </c>
      <c r="M589" s="140">
        <f>IF(AND(G589=Summary!$F$32,I589&lt;=$C$18,OR(I590&gt;=$C$18,I590=0),SUM($M$20:M588)&lt;1,Summary!$F$33="Single"),1,0)</f>
        <v>0</v>
      </c>
      <c r="N589" s="140">
        <f>IF(AND(G589=Summary!$F$32,I589&lt;=$C$18,OR(I590&gt;=$C$18,I590=0),SUM($N$20:N588)&lt;1,Summary!$F$33&lt;&gt;"Single"),1,0)</f>
        <v>0</v>
      </c>
      <c r="O589" s="503">
        <f>IF(M589=1,(($C$18-I589)*H589)+SUMIFS($J$20:J589,$G$20:G589,Summary!$F$32),IF(N589=1,(($C$18-K589)*H589)+SUMIFS($L$20:L589,$G$20:G589,Summary!$F$32),0))</f>
        <v>0</v>
      </c>
    </row>
    <row r="590" spans="7:15" x14ac:dyDescent="0.3">
      <c r="G590" s="500" t="s">
        <v>590</v>
      </c>
      <c r="H590" s="495">
        <v>3.7499999999999999E-2</v>
      </c>
      <c r="I590" s="484">
        <v>0</v>
      </c>
      <c r="J590" s="485">
        <v>0</v>
      </c>
      <c r="K590" s="475">
        <v>0</v>
      </c>
      <c r="L590" s="485">
        <v>0</v>
      </c>
      <c r="M590" s="140">
        <f>IF(AND(G590=Summary!$F$32,I590&lt;=$C$18,OR(I591&gt;=$C$18,I591=0),SUM($M$20:M589)&lt;1,Summary!$F$33="Single"),1,0)</f>
        <v>0</v>
      </c>
      <c r="N590" s="140">
        <f>IF(AND(G590=Summary!$F$32,I590&lt;=$C$18,OR(I591&gt;=$C$18,I591=0),SUM($N$20:N589)&lt;1,Summary!$F$33&lt;&gt;"Single"),1,0)</f>
        <v>0</v>
      </c>
      <c r="O590" s="503">
        <f>IF(M590=1,(($C$18-I590)*H590)+SUMIFS($J$20:J590,$G$20:G590,Summary!$F$32),IF(N590=1,(($C$18-K590)*H590)+SUMIFS($L$20:L590,$G$20:G590,Summary!$F$32),0))</f>
        <v>0</v>
      </c>
    </row>
    <row r="591" spans="7:15" x14ac:dyDescent="0.3">
      <c r="G591" s="500" t="s">
        <v>590</v>
      </c>
      <c r="H591" s="495">
        <v>4.7500000000000001E-2</v>
      </c>
      <c r="I591" s="484">
        <v>68200</v>
      </c>
      <c r="J591" s="476">
        <f>IF(H591&lt;&gt;0,(I591-I590)*$H590+SUM(J590:J590),0)</f>
        <v>2557.5</v>
      </c>
      <c r="K591" s="475">
        <v>68200</v>
      </c>
      <c r="L591" s="476">
        <f>IF(J591&lt;&gt;0,(K591-K590)*$H590+SUM(L590:L590),0)</f>
        <v>2557.5</v>
      </c>
      <c r="M591" s="140">
        <f>IF(AND(G591=Summary!$F$32,I591&lt;=$C$18,OR(I592&gt;=$C$18,I592=0),SUM($M$20:M590)&lt;1,Summary!$F$33="Single"),1,0)</f>
        <v>0</v>
      </c>
      <c r="N591" s="140">
        <f>IF(AND(G591=Summary!$F$32,I591&lt;=$C$18,OR(I592&gt;=$C$18,I592=0),SUM($N$20:N590)&lt;1,Summary!$F$33&lt;&gt;"Single"),1,0)</f>
        <v>0</v>
      </c>
      <c r="O591" s="503">
        <f>IF(M591=1,(($C$18-I591)*H591)+SUMIFS($J$20:J591,$G$20:G591,Summary!$F$32),IF(N591=1,(($C$18-K591)*H591)+SUMIFS($L$20:L591,$G$20:G591,Summary!$F$32),0))</f>
        <v>0</v>
      </c>
    </row>
    <row r="592" spans="7:15" x14ac:dyDescent="0.3">
      <c r="G592" s="500" t="s">
        <v>590</v>
      </c>
      <c r="H592" s="495">
        <v>5.9900000000000002E-2</v>
      </c>
      <c r="I592" s="484">
        <v>155050</v>
      </c>
      <c r="J592" s="476">
        <f t="shared" ref="J592:L604" si="37">IF(H592&lt;&gt;0,(I592-I591)*$H591+SUM(J591:J591),0)</f>
        <v>6682.875</v>
      </c>
      <c r="K592" s="475">
        <v>155050</v>
      </c>
      <c r="L592" s="476">
        <f t="shared" si="37"/>
        <v>6682.875</v>
      </c>
      <c r="M592" s="140">
        <f>IF(AND(G592=Summary!$F$32,I592&lt;=$C$18,OR(I593&gt;=$C$18,I593=0),SUM($M$20:M591)&lt;1,Summary!$F$33="Single"),1,0)</f>
        <v>0</v>
      </c>
      <c r="N592" s="140">
        <f>IF(AND(G592=Summary!$F$32,I592&lt;=$C$18,OR(I593&gt;=$C$18,I593=0),SUM($N$20:N591)&lt;1,Summary!$F$33&lt;&gt;"Single"),1,0)</f>
        <v>0</v>
      </c>
      <c r="O592" s="503">
        <f>IF(M592=1,(($C$18-I592)*H592)+SUMIFS($J$20:J592,$G$20:G592,Summary!$F$32),IF(N592=1,(($C$18-K592)*H592)+SUMIFS($L$20:L592,$G$20:G592,Summary!$F$32),0))</f>
        <v>0</v>
      </c>
    </row>
    <row r="593" spans="7:15" x14ac:dyDescent="0.3">
      <c r="G593" s="500" t="s">
        <v>590</v>
      </c>
      <c r="H593" s="495"/>
      <c r="I593" s="484"/>
      <c r="J593" s="476">
        <f t="shared" si="37"/>
        <v>0</v>
      </c>
      <c r="K593" s="475"/>
      <c r="L593" s="476">
        <f t="shared" si="37"/>
        <v>0</v>
      </c>
      <c r="M593" s="140">
        <f>IF(AND(G593=Summary!$F$32,I593&lt;=$C$18,OR(I594&gt;=$C$18,I594=0),SUM($M$20:M592)&lt;1,Summary!$F$33="Single"),1,0)</f>
        <v>0</v>
      </c>
      <c r="N593" s="140">
        <f>IF(AND(G593=Summary!$F$32,I593&lt;=$C$18,OR(I594&gt;=$C$18,I594=0),SUM($N$20:N592)&lt;1,Summary!$F$33&lt;&gt;"Single"),1,0)</f>
        <v>0</v>
      </c>
      <c r="O593" s="503">
        <f>IF(M593=1,(($C$18-I593)*H593)+SUMIFS($J$20:J593,$G$20:G593,Summary!$F$32),IF(N593=1,(($C$18-K593)*H593)+SUMIFS($L$20:L593,$G$20:G593,Summary!$F$32),0))</f>
        <v>0</v>
      </c>
    </row>
    <row r="594" spans="7:15" x14ac:dyDescent="0.3">
      <c r="G594" s="500" t="s">
        <v>590</v>
      </c>
      <c r="H594" s="495"/>
      <c r="I594" s="484"/>
      <c r="J594" s="476">
        <f t="shared" si="37"/>
        <v>0</v>
      </c>
      <c r="K594" s="475"/>
      <c r="L594" s="476">
        <f t="shared" si="37"/>
        <v>0</v>
      </c>
      <c r="M594" s="140">
        <f>IF(AND(G594=Summary!$F$32,I594&lt;=$C$18,OR(I595&gt;=$C$18,I595=0),SUM($M$20:M593)&lt;1,Summary!$F$33="Single"),1,0)</f>
        <v>0</v>
      </c>
      <c r="N594" s="140">
        <f>IF(AND(G594=Summary!$F$32,I594&lt;=$C$18,OR(I595&gt;=$C$18,I595=0),SUM($N$20:N593)&lt;1,Summary!$F$33&lt;&gt;"Single"),1,0)</f>
        <v>0</v>
      </c>
      <c r="O594" s="503">
        <f>IF(M594=1,(($C$18-I594)*H594)+SUMIFS($J$20:J594,$G$20:G594,Summary!$F$32),IF(N594=1,(($C$18-K594)*H594)+SUMIFS($L$20:L594,$G$20:G594,Summary!$F$32),0))</f>
        <v>0</v>
      </c>
    </row>
    <row r="595" spans="7:15" x14ac:dyDescent="0.3">
      <c r="G595" s="500" t="s">
        <v>590</v>
      </c>
      <c r="H595" s="495"/>
      <c r="I595" s="484"/>
      <c r="J595" s="476">
        <f t="shared" si="37"/>
        <v>0</v>
      </c>
      <c r="K595" s="475"/>
      <c r="L595" s="476">
        <f t="shared" si="37"/>
        <v>0</v>
      </c>
      <c r="M595" s="140">
        <f>IF(AND(G595=Summary!$F$32,I595&lt;=$C$18,OR(I596&gt;=$C$18,I596=0),SUM($M$20:M594)&lt;1,Summary!$F$33="Single"),1,0)</f>
        <v>0</v>
      </c>
      <c r="N595" s="140">
        <f>IF(AND(G595=Summary!$F$32,I595&lt;=$C$18,OR(I596&gt;=$C$18,I596=0),SUM($N$20:N594)&lt;1,Summary!$F$33&lt;&gt;"Single"),1,0)</f>
        <v>0</v>
      </c>
      <c r="O595" s="503">
        <f>IF(M595=1,(($C$18-I595)*H595)+SUMIFS($J$20:J595,$G$20:G595,Summary!$F$32),IF(N595=1,(($C$18-K595)*H595)+SUMIFS($L$20:L595,$G$20:G595,Summary!$F$32),0))</f>
        <v>0</v>
      </c>
    </row>
    <row r="596" spans="7:15" x14ac:dyDescent="0.3">
      <c r="G596" s="500" t="s">
        <v>590</v>
      </c>
      <c r="H596" s="495"/>
      <c r="I596" s="484"/>
      <c r="J596" s="476">
        <f t="shared" si="37"/>
        <v>0</v>
      </c>
      <c r="K596" s="475"/>
      <c r="L596" s="476">
        <f t="shared" si="37"/>
        <v>0</v>
      </c>
      <c r="M596" s="140">
        <f>IF(AND(G596=Summary!$F$32,I596&lt;=$C$18,OR(I597&gt;=$C$18,I597=0),SUM($M$20:M595)&lt;1,Summary!$F$33="Single"),1,0)</f>
        <v>0</v>
      </c>
      <c r="N596" s="140">
        <f>IF(AND(G596=Summary!$F$32,I596&lt;=$C$18,OR(I597&gt;=$C$18,I597=0),SUM($N$20:N595)&lt;1,Summary!$F$33&lt;&gt;"Single"),1,0)</f>
        <v>0</v>
      </c>
      <c r="O596" s="503">
        <f>IF(M596=1,(($C$18-I596)*H596)+SUMIFS($J$20:J596,$G$20:G596,Summary!$F$32),IF(N596=1,(($C$18-K596)*H596)+SUMIFS($L$20:L596,$G$20:G596,Summary!$F$32),0))</f>
        <v>0</v>
      </c>
    </row>
    <row r="597" spans="7:15" x14ac:dyDescent="0.3">
      <c r="G597" s="500" t="s">
        <v>590</v>
      </c>
      <c r="H597" s="495"/>
      <c r="I597" s="484"/>
      <c r="J597" s="476">
        <f t="shared" si="37"/>
        <v>0</v>
      </c>
      <c r="K597" s="475"/>
      <c r="L597" s="476">
        <f t="shared" si="37"/>
        <v>0</v>
      </c>
      <c r="M597" s="140">
        <f>IF(AND(G597=Summary!$F$32,I597&lt;=$C$18,OR(I598&gt;=$C$18,I598=0),SUM($M$20:M596)&lt;1,Summary!$F$33="Single"),1,0)</f>
        <v>0</v>
      </c>
      <c r="N597" s="140">
        <f>IF(AND(G597=Summary!$F$32,I597&lt;=$C$18,OR(I598&gt;=$C$18,I598=0),SUM($N$20:N596)&lt;1,Summary!$F$33&lt;&gt;"Single"),1,0)</f>
        <v>0</v>
      </c>
      <c r="O597" s="503">
        <f>IF(M597=1,(($C$18-I597)*H597)+SUMIFS($J$20:J597,$G$20:G597,Summary!$F$32),IF(N597=1,(($C$18-K597)*H597)+SUMIFS($L$20:L597,$G$20:G597,Summary!$F$32),0))</f>
        <v>0</v>
      </c>
    </row>
    <row r="598" spans="7:15" x14ac:dyDescent="0.3">
      <c r="G598" s="500" t="s">
        <v>590</v>
      </c>
      <c r="H598" s="495"/>
      <c r="I598" s="484"/>
      <c r="J598" s="476">
        <f t="shared" si="37"/>
        <v>0</v>
      </c>
      <c r="K598" s="475"/>
      <c r="L598" s="476">
        <f t="shared" si="37"/>
        <v>0</v>
      </c>
      <c r="M598" s="140">
        <f>IF(AND(G598=Summary!$F$32,I598&lt;=$C$18,OR(I599&gt;=$C$18,I599=0),SUM($M$20:M597)&lt;1,Summary!$F$33="Single"),1,0)</f>
        <v>0</v>
      </c>
      <c r="N598" s="140">
        <f>IF(AND(G598=Summary!$F$32,I598&lt;=$C$18,OR(I599&gt;=$C$18,I599=0),SUM($N$20:N597)&lt;1,Summary!$F$33&lt;&gt;"Single"),1,0)</f>
        <v>0</v>
      </c>
      <c r="O598" s="503">
        <f>IF(M598=1,(($C$18-I598)*H598)+SUMIFS($J$20:J598,$G$20:G598,Summary!$F$32),IF(N598=1,(($C$18-K598)*H598)+SUMIFS($L$20:L598,$G$20:G598,Summary!$F$32),0))</f>
        <v>0</v>
      </c>
    </row>
    <row r="599" spans="7:15" x14ac:dyDescent="0.3">
      <c r="G599" s="500" t="s">
        <v>590</v>
      </c>
      <c r="H599" s="495"/>
      <c r="I599" s="484"/>
      <c r="J599" s="476">
        <f t="shared" si="37"/>
        <v>0</v>
      </c>
      <c r="K599" s="475"/>
      <c r="L599" s="476">
        <f t="shared" si="37"/>
        <v>0</v>
      </c>
      <c r="M599" s="140">
        <f>IF(AND(G599=Summary!$F$32,I599&lt;=$C$18,OR(I600&gt;=$C$18,I600=0),SUM($M$20:M598)&lt;1,Summary!$F$33="Single"),1,0)</f>
        <v>0</v>
      </c>
      <c r="N599" s="140">
        <f>IF(AND(G599=Summary!$F$32,I599&lt;=$C$18,OR(I600&gt;=$C$18,I600=0),SUM($N$20:N598)&lt;1,Summary!$F$33&lt;&gt;"Single"),1,0)</f>
        <v>0</v>
      </c>
      <c r="O599" s="503">
        <f>IF(M599=1,(($C$18-I599)*H599)+SUMIFS($J$20:J599,$G$20:G599,Summary!$F$32),IF(N599=1,(($C$18-K599)*H599)+SUMIFS($L$20:L599,$G$20:G599,Summary!$F$32),0))</f>
        <v>0</v>
      </c>
    </row>
    <row r="600" spans="7:15" x14ac:dyDescent="0.3">
      <c r="G600" s="500" t="s">
        <v>590</v>
      </c>
      <c r="H600" s="495"/>
      <c r="I600" s="484"/>
      <c r="J600" s="476">
        <f t="shared" si="37"/>
        <v>0</v>
      </c>
      <c r="K600" s="475"/>
      <c r="L600" s="476">
        <f t="shared" si="37"/>
        <v>0</v>
      </c>
      <c r="M600" s="140">
        <f>IF(AND(G600=Summary!$F$32,I600&lt;=$C$18,OR(I601&gt;=$C$18,I601=0),SUM($M$20:M599)&lt;1,Summary!$F$33="Single"),1,0)</f>
        <v>0</v>
      </c>
      <c r="N600" s="140">
        <f>IF(AND(G600=Summary!$F$32,I600&lt;=$C$18,OR(I601&gt;=$C$18,I601=0),SUM($N$20:N599)&lt;1,Summary!$F$33&lt;&gt;"Single"),1,0)</f>
        <v>0</v>
      </c>
      <c r="O600" s="503">
        <f>IF(M600=1,(($C$18-I600)*H600)+SUMIFS($J$20:J600,$G$20:G600,Summary!$F$32),IF(N600=1,(($C$18-K600)*H600)+SUMIFS($L$20:L600,$G$20:G600,Summary!$F$32),0))</f>
        <v>0</v>
      </c>
    </row>
    <row r="601" spans="7:15" x14ac:dyDescent="0.3">
      <c r="G601" s="500" t="s">
        <v>590</v>
      </c>
      <c r="H601" s="495"/>
      <c r="I601" s="484"/>
      <c r="J601" s="476">
        <f t="shared" si="37"/>
        <v>0</v>
      </c>
      <c r="K601" s="475"/>
      <c r="L601" s="476">
        <f t="shared" si="37"/>
        <v>0</v>
      </c>
      <c r="M601" s="140">
        <f>IF(AND(G601=Summary!$F$32,I601&lt;=$C$18,OR(I602&gt;=$C$18,I602=0),SUM($M$20:M600)&lt;1,Summary!$F$33="Single"),1,0)</f>
        <v>0</v>
      </c>
      <c r="N601" s="140">
        <f>IF(AND(G601=Summary!$F$32,I601&lt;=$C$18,OR(I602&gt;=$C$18,I602=0),SUM($N$20:N600)&lt;1,Summary!$F$33&lt;&gt;"Single"),1,0)</f>
        <v>0</v>
      </c>
      <c r="O601" s="503">
        <f>IF(M601=1,(($C$18-I601)*H601)+SUMIFS($J$20:J601,$G$20:G601,Summary!$F$32),IF(N601=1,(($C$18-K601)*H601)+SUMIFS($L$20:L601,$G$20:G601,Summary!$F$32),0))</f>
        <v>0</v>
      </c>
    </row>
    <row r="602" spans="7:15" x14ac:dyDescent="0.3">
      <c r="G602" s="500" t="s">
        <v>590</v>
      </c>
      <c r="H602" s="495"/>
      <c r="I602" s="484"/>
      <c r="J602" s="476">
        <f t="shared" si="37"/>
        <v>0</v>
      </c>
      <c r="K602" s="475"/>
      <c r="L602" s="476">
        <f t="shared" si="37"/>
        <v>0</v>
      </c>
      <c r="M602" s="140">
        <f>IF(AND(G602=Summary!$F$32,I602&lt;=$C$18,OR(I603&gt;=$C$18,I603=0),SUM($M$20:M601)&lt;1,Summary!$F$33="Single"),1,0)</f>
        <v>0</v>
      </c>
      <c r="N602" s="140">
        <f>IF(AND(G602=Summary!$F$32,I602&lt;=$C$18,OR(I603&gt;=$C$18,I603=0),SUM($N$20:N601)&lt;1,Summary!$F$33&lt;&gt;"Single"),1,0)</f>
        <v>0</v>
      </c>
      <c r="O602" s="503">
        <f>IF(M602=1,(($C$18-I602)*H602)+SUMIFS($J$20:J602,$G$20:G602,Summary!$F$32),IF(N602=1,(($C$18-K602)*H602)+SUMIFS($L$20:L602,$G$20:G602,Summary!$F$32),0))</f>
        <v>0</v>
      </c>
    </row>
    <row r="603" spans="7:15" x14ac:dyDescent="0.3">
      <c r="G603" s="500" t="s">
        <v>590</v>
      </c>
      <c r="H603" s="495"/>
      <c r="I603" s="484"/>
      <c r="J603" s="476">
        <f t="shared" si="37"/>
        <v>0</v>
      </c>
      <c r="K603" s="475"/>
      <c r="L603" s="476">
        <f t="shared" si="37"/>
        <v>0</v>
      </c>
      <c r="M603" s="140">
        <f>IF(AND(G603=Summary!$F$32,I603&lt;=$C$18,OR(I604&gt;=$C$18,I604=0),SUM($M$20:M602)&lt;1,Summary!$F$33="Single"),1,0)</f>
        <v>0</v>
      </c>
      <c r="N603" s="140">
        <f>IF(AND(G603=Summary!$F$32,I603&lt;=$C$18,OR(I604&gt;=$C$18,I604=0),SUM($N$20:N602)&lt;1,Summary!$F$33&lt;&gt;"Single"),1,0)</f>
        <v>0</v>
      </c>
      <c r="O603" s="503">
        <f>IF(M603=1,(($C$18-I603)*H603)+SUMIFS($J$20:J603,$G$20:G603,Summary!$F$32),IF(N603=1,(($C$18-K603)*H603)+SUMIFS($L$20:L603,$G$20:G603,Summary!$F$32),0))</f>
        <v>0</v>
      </c>
    </row>
    <row r="604" spans="7:15" x14ac:dyDescent="0.3">
      <c r="G604" s="500" t="s">
        <v>590</v>
      </c>
      <c r="H604" s="495"/>
      <c r="I604" s="484"/>
      <c r="J604" s="476">
        <f t="shared" si="37"/>
        <v>0</v>
      </c>
      <c r="K604" s="475"/>
      <c r="L604" s="476">
        <f t="shared" si="37"/>
        <v>0</v>
      </c>
      <c r="M604" s="140">
        <f>IF(AND(G604=Summary!$F$32,I604&lt;=$C$18,OR(I605&gt;=$C$18,I605=0),SUM($M$20:M603)&lt;1,Summary!$F$33="Single"),1,0)</f>
        <v>0</v>
      </c>
      <c r="N604" s="140">
        <f>IF(AND(G604=Summary!$F$32,I604&lt;=$C$18,OR(I605&gt;=$C$18,I605=0),SUM($N$20:N603)&lt;1,Summary!$F$33&lt;&gt;"Single"),1,0)</f>
        <v>0</v>
      </c>
      <c r="O604" s="503">
        <f>IF(M604=1,(($C$18-I604)*H604)+SUMIFS($J$20:J604,$G$20:G604,Summary!$F$32),IF(N604=1,(($C$18-K604)*H604)+SUMIFS($L$20:L604,$G$20:G604,Summary!$F$32),0))</f>
        <v>0</v>
      </c>
    </row>
    <row r="605" spans="7:15" x14ac:dyDescent="0.3">
      <c r="G605" s="500" t="s">
        <v>591</v>
      </c>
      <c r="H605" s="495">
        <v>0</v>
      </c>
      <c r="I605" s="484">
        <v>0</v>
      </c>
      <c r="J605" s="485">
        <v>0</v>
      </c>
      <c r="K605" s="475">
        <v>0</v>
      </c>
      <c r="L605" s="485">
        <v>0</v>
      </c>
      <c r="M605" s="140">
        <f>IF(AND(G605=Summary!$F$32,I605&lt;=$C$18,OR(I606&gt;=$C$18,I606=0),SUM($M$20:M604)&lt;1,Summary!$F$33="Single"),1,0)</f>
        <v>0</v>
      </c>
      <c r="N605" s="140">
        <f>IF(AND(G605=Summary!$F$32,I605&lt;=$C$18,OR(I606&gt;=$C$18,I606=0),SUM($N$20:N604)&lt;1,Summary!$F$33&lt;&gt;"Single"),1,0)</f>
        <v>0</v>
      </c>
      <c r="O605" s="503">
        <f>IF(M605=1,(($C$18-I605)*H605)+SUMIFS($J$20:J605,$G$20:G605,Summary!$F$32),IF(N605=1,(($C$18-K605)*H605)+SUMIFS($L$20:L605,$G$20:G605,Summary!$F$32),0))</f>
        <v>0</v>
      </c>
    </row>
    <row r="606" spans="7:15" x14ac:dyDescent="0.3">
      <c r="G606" s="500" t="s">
        <v>591</v>
      </c>
      <c r="H606" s="495">
        <v>0.03</v>
      </c>
      <c r="I606" s="484">
        <v>3200</v>
      </c>
      <c r="J606" s="476">
        <f>IF(H606&lt;&gt;0,(I606-I605)*$H605+SUM(J605:J605),0)</f>
        <v>0</v>
      </c>
      <c r="K606" s="475">
        <v>3200</v>
      </c>
      <c r="L606" s="476">
        <f>IF(J606&lt;&gt;0,(K606-K605)*$H605+SUM(L605:L605),0)</f>
        <v>0</v>
      </c>
      <c r="M606" s="140">
        <f>IF(AND(G606=Summary!$F$32,I606&lt;=$C$18,OR(I607&gt;=$C$18,I607=0),SUM($M$20:M605)&lt;1,Summary!$F$33="Single"),1,0)</f>
        <v>0</v>
      </c>
      <c r="N606" s="140">
        <f>IF(AND(G606=Summary!$F$32,I606&lt;=$C$18,OR(I607&gt;=$C$18,I607=0),SUM($N$20:N605)&lt;1,Summary!$F$33&lt;&gt;"Single"),1,0)</f>
        <v>0</v>
      </c>
      <c r="O606" s="503">
        <f>IF(M606=1,(($C$18-I606)*H606)+SUMIFS($J$20:J606,$G$20:G606,Summary!$F$32),IF(N606=1,(($C$18-K606)*H606)+SUMIFS($L$20:L606,$G$20:G606,Summary!$F$32),0))</f>
        <v>0</v>
      </c>
    </row>
    <row r="607" spans="7:15" x14ac:dyDescent="0.3">
      <c r="G607" s="500" t="s">
        <v>591</v>
      </c>
      <c r="H607" s="495">
        <v>6.5000000000000002E-2</v>
      </c>
      <c r="I607" s="484">
        <v>16040</v>
      </c>
      <c r="J607" s="476">
        <f t="shared" ref="J607:L619" si="38">IF(H607&lt;&gt;0,(I607-I606)*$H606+SUM(J606:J606),0)</f>
        <v>385.2</v>
      </c>
      <c r="K607" s="475">
        <v>16040</v>
      </c>
      <c r="L607" s="476">
        <f t="shared" si="38"/>
        <v>385.2</v>
      </c>
      <c r="M607" s="140">
        <f>IF(AND(G607=Summary!$F$32,I607&lt;=$C$18,OR(I608&gt;=$C$18,I608=0),SUM($M$20:M606)&lt;1,Summary!$F$33="Single"),1,0)</f>
        <v>0</v>
      </c>
      <c r="N607" s="140">
        <f>IF(AND(G607=Summary!$F$32,I607&lt;=$C$18,OR(I608&gt;=$C$18,I608=0),SUM($N$20:N606)&lt;1,Summary!$F$33&lt;&gt;"Single"),1,0)</f>
        <v>0</v>
      </c>
      <c r="O607" s="503">
        <f>IF(M607=1,(($C$18-I607)*H607)+SUMIFS($J$20:J607,$G$20:G607,Summary!$F$32),IF(N607=1,(($C$18-K607)*H607)+SUMIFS($L$20:L607,$G$20:G607,Summary!$F$32),0))</f>
        <v>0</v>
      </c>
    </row>
    <row r="608" spans="7:15" x14ac:dyDescent="0.3">
      <c r="G608" s="500" t="s">
        <v>591</v>
      </c>
      <c r="H608" s="495"/>
      <c r="I608" s="484"/>
      <c r="J608" s="476">
        <f t="shared" si="38"/>
        <v>0</v>
      </c>
      <c r="K608" s="475"/>
      <c r="L608" s="476">
        <f t="shared" si="38"/>
        <v>0</v>
      </c>
      <c r="M608" s="140">
        <f>IF(AND(G608=Summary!$F$32,I608&lt;=$C$18,OR(I609&gt;=$C$18,I609=0),SUM($M$20:M607)&lt;1,Summary!$F$33="Single"),1,0)</f>
        <v>0</v>
      </c>
      <c r="N608" s="140">
        <f>IF(AND(G608=Summary!$F$32,I608&lt;=$C$18,OR(I609&gt;=$C$18,I609=0),SUM($N$20:N607)&lt;1,Summary!$F$33&lt;&gt;"Single"),1,0)</f>
        <v>0</v>
      </c>
      <c r="O608" s="503">
        <f>IF(M608=1,(($C$18-I608)*H608)+SUMIFS($J$20:J608,$G$20:G608,Summary!$F$32),IF(N608=1,(($C$18-K608)*H608)+SUMIFS($L$20:L608,$G$20:G608,Summary!$F$32),0))</f>
        <v>0</v>
      </c>
    </row>
    <row r="609" spans="7:15" x14ac:dyDescent="0.3">
      <c r="G609" s="500" t="s">
        <v>591</v>
      </c>
      <c r="H609" s="495"/>
      <c r="I609" s="484"/>
      <c r="J609" s="476">
        <f t="shared" si="38"/>
        <v>0</v>
      </c>
      <c r="K609" s="475"/>
      <c r="L609" s="476">
        <f t="shared" si="38"/>
        <v>0</v>
      </c>
      <c r="M609" s="140">
        <f>IF(AND(G609=Summary!$F$32,I609&lt;=$C$18,OR(I610&gt;=$C$18,I610=0),SUM($M$20:M608)&lt;1,Summary!$F$33="Single"),1,0)</f>
        <v>0</v>
      </c>
      <c r="N609" s="140">
        <f>IF(AND(G609=Summary!$F$32,I609&lt;=$C$18,OR(I610&gt;=$C$18,I610=0),SUM($N$20:N608)&lt;1,Summary!$F$33&lt;&gt;"Single"),1,0)</f>
        <v>0</v>
      </c>
      <c r="O609" s="503">
        <f>IF(M609=1,(($C$18-I609)*H609)+SUMIFS($J$20:J609,$G$20:G609,Summary!$F$32),IF(N609=1,(($C$18-K609)*H609)+SUMIFS($L$20:L609,$G$20:G609,Summary!$F$32),0))</f>
        <v>0</v>
      </c>
    </row>
    <row r="610" spans="7:15" x14ac:dyDescent="0.3">
      <c r="G610" s="500" t="s">
        <v>591</v>
      </c>
      <c r="H610" s="495"/>
      <c r="I610" s="484"/>
      <c r="J610" s="476">
        <f t="shared" si="38"/>
        <v>0</v>
      </c>
      <c r="K610" s="475"/>
      <c r="L610" s="476">
        <f t="shared" si="38"/>
        <v>0</v>
      </c>
      <c r="M610" s="140">
        <f>IF(AND(G610=Summary!$F$32,I610&lt;=$C$18,OR(I611&gt;=$C$18,I611=0),SUM($M$20:M609)&lt;1,Summary!$F$33="Single"),1,0)</f>
        <v>0</v>
      </c>
      <c r="N610" s="140">
        <f>IF(AND(G610=Summary!$F$32,I610&lt;=$C$18,OR(I611&gt;=$C$18,I611=0),SUM($N$20:N609)&lt;1,Summary!$F$33&lt;&gt;"Single"),1,0)</f>
        <v>0</v>
      </c>
      <c r="O610" s="503">
        <f>IF(M610=1,(($C$18-I610)*H610)+SUMIFS($J$20:J610,$G$20:G610,Summary!$F$32),IF(N610=1,(($C$18-K610)*H610)+SUMIFS($L$20:L610,$G$20:G610,Summary!$F$32),0))</f>
        <v>0</v>
      </c>
    </row>
    <row r="611" spans="7:15" x14ac:dyDescent="0.3">
      <c r="G611" s="500" t="s">
        <v>591</v>
      </c>
      <c r="H611" s="495"/>
      <c r="I611" s="484"/>
      <c r="J611" s="476">
        <f t="shared" si="38"/>
        <v>0</v>
      </c>
      <c r="K611" s="475"/>
      <c r="L611" s="476">
        <f t="shared" si="38"/>
        <v>0</v>
      </c>
      <c r="M611" s="140">
        <f>IF(AND(G611=Summary!$F$32,I611&lt;=$C$18,OR(I612&gt;=$C$18,I612=0),SUM($M$20:M610)&lt;1,Summary!$F$33="Single"),1,0)</f>
        <v>0</v>
      </c>
      <c r="N611" s="140">
        <f>IF(AND(G611=Summary!$F$32,I611&lt;=$C$18,OR(I612&gt;=$C$18,I612=0),SUM($N$20:N610)&lt;1,Summary!$F$33&lt;&gt;"Single"),1,0)</f>
        <v>0</v>
      </c>
      <c r="O611" s="503">
        <f>IF(M611=1,(($C$18-I611)*H611)+SUMIFS($J$20:J611,$G$20:G611,Summary!$F$32),IF(N611=1,(($C$18-K611)*H611)+SUMIFS($L$20:L611,$G$20:G611,Summary!$F$32),0))</f>
        <v>0</v>
      </c>
    </row>
    <row r="612" spans="7:15" x14ac:dyDescent="0.3">
      <c r="G612" s="500" t="s">
        <v>591</v>
      </c>
      <c r="H612" s="495"/>
      <c r="I612" s="484"/>
      <c r="J612" s="476">
        <f t="shared" si="38"/>
        <v>0</v>
      </c>
      <c r="K612" s="475"/>
      <c r="L612" s="476">
        <f t="shared" si="38"/>
        <v>0</v>
      </c>
      <c r="M612" s="140">
        <f>IF(AND(G612=Summary!$F$32,I612&lt;=$C$18,OR(I613&gt;=$C$18,I613=0),SUM($M$20:M611)&lt;1,Summary!$F$33="Single"),1,0)</f>
        <v>0</v>
      </c>
      <c r="N612" s="140">
        <f>IF(AND(G612=Summary!$F$32,I612&lt;=$C$18,OR(I613&gt;=$C$18,I613=0),SUM($N$20:N611)&lt;1,Summary!$F$33&lt;&gt;"Single"),1,0)</f>
        <v>0</v>
      </c>
      <c r="O612" s="503">
        <f>IF(M612=1,(($C$18-I612)*H612)+SUMIFS($J$20:J612,$G$20:G612,Summary!$F$32),IF(N612=1,(($C$18-K612)*H612)+SUMIFS($L$20:L612,$G$20:G612,Summary!$F$32),0))</f>
        <v>0</v>
      </c>
    </row>
    <row r="613" spans="7:15" x14ac:dyDescent="0.3">
      <c r="G613" s="500" t="s">
        <v>591</v>
      </c>
      <c r="H613" s="495"/>
      <c r="I613" s="484"/>
      <c r="J613" s="476">
        <f t="shared" si="38"/>
        <v>0</v>
      </c>
      <c r="K613" s="475"/>
      <c r="L613" s="476">
        <f t="shared" si="38"/>
        <v>0</v>
      </c>
      <c r="M613" s="140">
        <f>IF(AND(G613=Summary!$F$32,I613&lt;=$C$18,OR(I614&gt;=$C$18,I614=0),SUM($M$20:M612)&lt;1,Summary!$F$33="Single"),1,0)</f>
        <v>0</v>
      </c>
      <c r="N613" s="140">
        <f>IF(AND(G613=Summary!$F$32,I613&lt;=$C$18,OR(I614&gt;=$C$18,I614=0),SUM($N$20:N612)&lt;1,Summary!$F$33&lt;&gt;"Single"),1,0)</f>
        <v>0</v>
      </c>
      <c r="O613" s="503">
        <f>IF(M613=1,(($C$18-I613)*H613)+SUMIFS($J$20:J613,$G$20:G613,Summary!$F$32),IF(N613=1,(($C$18-K613)*H613)+SUMIFS($L$20:L613,$G$20:G613,Summary!$F$32),0))</f>
        <v>0</v>
      </c>
    </row>
    <row r="614" spans="7:15" x14ac:dyDescent="0.3">
      <c r="G614" s="500" t="s">
        <v>591</v>
      </c>
      <c r="H614" s="495"/>
      <c r="I614" s="484"/>
      <c r="J614" s="476">
        <f t="shared" si="38"/>
        <v>0</v>
      </c>
      <c r="K614" s="475"/>
      <c r="L614" s="476">
        <f t="shared" si="38"/>
        <v>0</v>
      </c>
      <c r="M614" s="140">
        <f>IF(AND(G614=Summary!$F$32,I614&lt;=$C$18,OR(I615&gt;=$C$18,I615=0),SUM($M$20:M613)&lt;1,Summary!$F$33="Single"),1,0)</f>
        <v>0</v>
      </c>
      <c r="N614" s="140">
        <f>IF(AND(G614=Summary!$F$32,I614&lt;=$C$18,OR(I615&gt;=$C$18,I615=0),SUM($N$20:N613)&lt;1,Summary!$F$33&lt;&gt;"Single"),1,0)</f>
        <v>0</v>
      </c>
      <c r="O614" s="503">
        <f>IF(M614=1,(($C$18-I614)*H614)+SUMIFS($J$20:J614,$G$20:G614,Summary!$F$32),IF(N614=1,(($C$18-K614)*H614)+SUMIFS($L$20:L614,$G$20:G614,Summary!$F$32),0))</f>
        <v>0</v>
      </c>
    </row>
    <row r="615" spans="7:15" x14ac:dyDescent="0.3">
      <c r="G615" s="500" t="s">
        <v>591</v>
      </c>
      <c r="H615" s="495"/>
      <c r="I615" s="484"/>
      <c r="J615" s="476">
        <f t="shared" si="38"/>
        <v>0</v>
      </c>
      <c r="K615" s="475"/>
      <c r="L615" s="476">
        <f t="shared" si="38"/>
        <v>0</v>
      </c>
      <c r="M615" s="140">
        <f>IF(AND(G615=Summary!$F$32,I615&lt;=$C$18,OR(I616&gt;=$C$18,I616=0),SUM($M$20:M614)&lt;1,Summary!$F$33="Single"),1,0)</f>
        <v>0</v>
      </c>
      <c r="N615" s="140">
        <f>IF(AND(G615=Summary!$F$32,I615&lt;=$C$18,OR(I616&gt;=$C$18,I616=0),SUM($N$20:N614)&lt;1,Summary!$F$33&lt;&gt;"Single"),1,0)</f>
        <v>0</v>
      </c>
      <c r="O615" s="503">
        <f>IF(M615=1,(($C$18-I615)*H615)+SUMIFS($J$20:J615,$G$20:G615,Summary!$F$32),IF(N615=1,(($C$18-K615)*H615)+SUMIFS($L$20:L615,$G$20:G615,Summary!$F$32),0))</f>
        <v>0</v>
      </c>
    </row>
    <row r="616" spans="7:15" x14ac:dyDescent="0.3">
      <c r="G616" s="500" t="s">
        <v>591</v>
      </c>
      <c r="H616" s="495"/>
      <c r="I616" s="484"/>
      <c r="J616" s="476">
        <f t="shared" si="38"/>
        <v>0</v>
      </c>
      <c r="K616" s="475"/>
      <c r="L616" s="476">
        <f t="shared" si="38"/>
        <v>0</v>
      </c>
      <c r="M616" s="140">
        <f>IF(AND(G616=Summary!$F$32,I616&lt;=$C$18,OR(I617&gt;=$C$18,I617=0),SUM($M$20:M615)&lt;1,Summary!$F$33="Single"),1,0)</f>
        <v>0</v>
      </c>
      <c r="N616" s="140">
        <f>IF(AND(G616=Summary!$F$32,I616&lt;=$C$18,OR(I617&gt;=$C$18,I617=0),SUM($N$20:N615)&lt;1,Summary!$F$33&lt;&gt;"Single"),1,0)</f>
        <v>0</v>
      </c>
      <c r="O616" s="503">
        <f>IF(M616=1,(($C$18-I616)*H616)+SUMIFS($J$20:J616,$G$20:G616,Summary!$F$32),IF(N616=1,(($C$18-K616)*H616)+SUMIFS($L$20:L616,$G$20:G616,Summary!$F$32),0))</f>
        <v>0</v>
      </c>
    </row>
    <row r="617" spans="7:15" x14ac:dyDescent="0.3">
      <c r="G617" s="500" t="s">
        <v>591</v>
      </c>
      <c r="H617" s="495"/>
      <c r="I617" s="484"/>
      <c r="J617" s="476">
        <f t="shared" si="38"/>
        <v>0</v>
      </c>
      <c r="K617" s="475"/>
      <c r="L617" s="476">
        <f t="shared" si="38"/>
        <v>0</v>
      </c>
      <c r="M617" s="140">
        <f>IF(AND(G617=Summary!$F$32,I617&lt;=$C$18,OR(I618&gt;=$C$18,I618=0),SUM($M$20:M616)&lt;1,Summary!$F$33="Single"),1,0)</f>
        <v>0</v>
      </c>
      <c r="N617" s="140">
        <f>IF(AND(G617=Summary!$F$32,I617&lt;=$C$18,OR(I618&gt;=$C$18,I618=0),SUM($N$20:N616)&lt;1,Summary!$F$33&lt;&gt;"Single"),1,0)</f>
        <v>0</v>
      </c>
      <c r="O617" s="503">
        <f>IF(M617=1,(($C$18-I617)*H617)+SUMIFS($J$20:J617,$G$20:G617,Summary!$F$32),IF(N617=1,(($C$18-K617)*H617)+SUMIFS($L$20:L617,$G$20:G617,Summary!$F$32),0))</f>
        <v>0</v>
      </c>
    </row>
    <row r="618" spans="7:15" x14ac:dyDescent="0.3">
      <c r="G618" s="500" t="s">
        <v>591</v>
      </c>
      <c r="H618" s="495"/>
      <c r="I618" s="484"/>
      <c r="J618" s="476">
        <f t="shared" si="38"/>
        <v>0</v>
      </c>
      <c r="K618" s="475"/>
      <c r="L618" s="476">
        <f t="shared" si="38"/>
        <v>0</v>
      </c>
      <c r="M618" s="140">
        <f>IF(AND(G618=Summary!$F$32,I618&lt;=$C$18,OR(I619&gt;=$C$18,I619=0),SUM($M$20:M617)&lt;1,Summary!$F$33="Single"),1,0)</f>
        <v>0</v>
      </c>
      <c r="N618" s="140">
        <f>IF(AND(G618=Summary!$F$32,I618&lt;=$C$18,OR(I619&gt;=$C$18,I619=0),SUM($N$20:N617)&lt;1,Summary!$F$33&lt;&gt;"Single"),1,0)</f>
        <v>0</v>
      </c>
      <c r="O618" s="503">
        <f>IF(M618=1,(($C$18-I618)*H618)+SUMIFS($J$20:J618,$G$20:G618,Summary!$F$32),IF(N618=1,(($C$18-K618)*H618)+SUMIFS($L$20:L618,$G$20:G618,Summary!$F$32),0))</f>
        <v>0</v>
      </c>
    </row>
    <row r="619" spans="7:15" x14ac:dyDescent="0.3">
      <c r="G619" s="500" t="s">
        <v>591</v>
      </c>
      <c r="H619" s="495"/>
      <c r="I619" s="484"/>
      <c r="J619" s="476">
        <f t="shared" si="38"/>
        <v>0</v>
      </c>
      <c r="K619" s="475"/>
      <c r="L619" s="476">
        <f t="shared" si="38"/>
        <v>0</v>
      </c>
      <c r="M619" s="140">
        <f>IF(AND(G619=Summary!$F$32,I619&lt;=$C$18,OR(I620&gt;=$C$18,I620=0),SUM($M$20:M618)&lt;1,Summary!$F$33="Single"),1,0)</f>
        <v>0</v>
      </c>
      <c r="N619" s="140">
        <f>IF(AND(G619=Summary!$F$32,I619&lt;=$C$18,OR(I620&gt;=$C$18,I620=0),SUM($N$20:N618)&lt;1,Summary!$F$33&lt;&gt;"Single"),1,0)</f>
        <v>0</v>
      </c>
      <c r="O619" s="503">
        <f>IF(M619=1,(($C$18-I619)*H619)+SUMIFS($J$20:J619,$G$20:G619,Summary!$F$32),IF(N619=1,(($C$18-K619)*H619)+SUMIFS($L$20:L619,$G$20:G619,Summary!$F$32),0))</f>
        <v>0</v>
      </c>
    </row>
    <row r="620" spans="7:15" x14ac:dyDescent="0.3">
      <c r="G620" s="500" t="s">
        <v>592</v>
      </c>
      <c r="H620" s="495"/>
      <c r="I620" s="484"/>
      <c r="J620" s="485">
        <v>0</v>
      </c>
      <c r="K620" s="475"/>
      <c r="L620" s="485">
        <v>0</v>
      </c>
      <c r="M620" s="140">
        <f>IF(AND(G620=Summary!$F$32,I620&lt;=$C$18,OR(I621&gt;=$C$18,I621=0),SUM($M$20:M619)&lt;1,Summary!$F$33="Single"),1,0)</f>
        <v>0</v>
      </c>
      <c r="N620" s="140">
        <f>IF(AND(G620=Summary!$F$32,I620&lt;=$C$18,OR(I621&gt;=$C$18,I621=0),SUM($N$20:N619)&lt;1,Summary!$F$33&lt;&gt;"Single"),1,0)</f>
        <v>0</v>
      </c>
      <c r="O620" s="503">
        <f>IF(M620=1,(($C$18-I620)*H620)+SUMIFS($J$20:J620,$G$20:G620,Summary!$F$32),IF(N620=1,(($C$18-K620)*H620)+SUMIFS($L$20:L620,$G$20:G620,Summary!$F$32),0))</f>
        <v>0</v>
      </c>
    </row>
    <row r="621" spans="7:15" x14ac:dyDescent="0.3">
      <c r="G621" s="500" t="s">
        <v>592</v>
      </c>
      <c r="H621" s="495"/>
      <c r="I621" s="484"/>
      <c r="J621" s="476">
        <f>IF(H621&lt;&gt;0,(I621-I620)*$H620+SUM(J620:J620),0)</f>
        <v>0</v>
      </c>
      <c r="K621" s="475"/>
      <c r="L621" s="476">
        <f>IF(J621&lt;&gt;0,(K621-K620)*$H620+SUM(L620:L620),0)</f>
        <v>0</v>
      </c>
      <c r="M621" s="140">
        <f>IF(AND(G621=Summary!$F$32,I621&lt;=$C$18,OR(I622&gt;=$C$18,I622=0),SUM($M$20:M620)&lt;1,Summary!$F$33="Single"),1,0)</f>
        <v>0</v>
      </c>
      <c r="N621" s="140">
        <f>IF(AND(G621=Summary!$F$32,I621&lt;=$C$18,OR(I622&gt;=$C$18,I622=0),SUM($N$20:N620)&lt;1,Summary!$F$33&lt;&gt;"Single"),1,0)</f>
        <v>0</v>
      </c>
      <c r="O621" s="503">
        <f>IF(M621=1,(($C$18-I621)*H621)+SUMIFS($J$20:J621,$G$20:G621,Summary!$F$32),IF(N621=1,(($C$18-K621)*H621)+SUMIFS($L$20:L621,$G$20:G621,Summary!$F$32),0))</f>
        <v>0</v>
      </c>
    </row>
    <row r="622" spans="7:15" x14ac:dyDescent="0.3">
      <c r="G622" s="500" t="s">
        <v>592</v>
      </c>
      <c r="H622" s="495"/>
      <c r="I622" s="484"/>
      <c r="J622" s="476">
        <f t="shared" ref="J622:L634" si="39">IF(H622&lt;&gt;0,(I622-I621)*$H621+SUM(J621:J621),0)</f>
        <v>0</v>
      </c>
      <c r="K622" s="475"/>
      <c r="L622" s="476">
        <f t="shared" si="39"/>
        <v>0</v>
      </c>
      <c r="M622" s="140">
        <f>IF(AND(G622=Summary!$F$32,I622&lt;=$C$18,OR(I623&gt;=$C$18,I623=0),SUM($M$20:M621)&lt;1,Summary!$F$33="Single"),1,0)</f>
        <v>0</v>
      </c>
      <c r="N622" s="140">
        <f>IF(AND(G622=Summary!$F$32,I622&lt;=$C$18,OR(I623&gt;=$C$18,I623=0),SUM($N$20:N621)&lt;1,Summary!$F$33&lt;&gt;"Single"),1,0)</f>
        <v>0</v>
      </c>
      <c r="O622" s="503">
        <f>IF(M622=1,(($C$18-I622)*H622)+SUMIFS($J$20:J622,$G$20:G622,Summary!$F$32),IF(N622=1,(($C$18-K622)*H622)+SUMIFS($L$20:L622,$G$20:G622,Summary!$F$32),0))</f>
        <v>0</v>
      </c>
    </row>
    <row r="623" spans="7:15" x14ac:dyDescent="0.3">
      <c r="G623" s="500" t="s">
        <v>592</v>
      </c>
      <c r="H623" s="495"/>
      <c r="I623" s="484"/>
      <c r="J623" s="476">
        <f t="shared" si="39"/>
        <v>0</v>
      </c>
      <c r="K623" s="475"/>
      <c r="L623" s="476">
        <f t="shared" si="39"/>
        <v>0</v>
      </c>
      <c r="M623" s="140">
        <f>IF(AND(G623=Summary!$F$32,I623&lt;=$C$18,OR(I624&gt;=$C$18,I624=0),SUM($M$20:M622)&lt;1,Summary!$F$33="Single"),1,0)</f>
        <v>0</v>
      </c>
      <c r="N623" s="140">
        <f>IF(AND(G623=Summary!$F$32,I623&lt;=$C$18,OR(I624&gt;=$C$18,I624=0),SUM($N$20:N622)&lt;1,Summary!$F$33&lt;&gt;"Single"),1,0)</f>
        <v>0</v>
      </c>
      <c r="O623" s="503">
        <f>IF(M623=1,(($C$18-I623)*H623)+SUMIFS($J$20:J623,$G$20:G623,Summary!$F$32),IF(N623=1,(($C$18-K623)*H623)+SUMIFS($L$20:L623,$G$20:G623,Summary!$F$32),0))</f>
        <v>0</v>
      </c>
    </row>
    <row r="624" spans="7:15" x14ac:dyDescent="0.3">
      <c r="G624" s="500" t="s">
        <v>592</v>
      </c>
      <c r="H624" s="495"/>
      <c r="I624" s="484"/>
      <c r="J624" s="476">
        <f t="shared" si="39"/>
        <v>0</v>
      </c>
      <c r="K624" s="475"/>
      <c r="L624" s="476">
        <f t="shared" si="39"/>
        <v>0</v>
      </c>
      <c r="M624" s="140">
        <f>IF(AND(G624=Summary!$F$32,I624&lt;=$C$18,OR(I625&gt;=$C$18,I625=0),SUM($M$20:M623)&lt;1,Summary!$F$33="Single"),1,0)</f>
        <v>0</v>
      </c>
      <c r="N624" s="140">
        <f>IF(AND(G624=Summary!$F$32,I624&lt;=$C$18,OR(I625&gt;=$C$18,I625=0),SUM($N$20:N623)&lt;1,Summary!$F$33&lt;&gt;"Single"),1,0)</f>
        <v>0</v>
      </c>
      <c r="O624" s="503">
        <f>IF(M624=1,(($C$18-I624)*H624)+SUMIFS($J$20:J624,$G$20:G624,Summary!$F$32),IF(N624=1,(($C$18-K624)*H624)+SUMIFS($L$20:L624,$G$20:G624,Summary!$F$32),0))</f>
        <v>0</v>
      </c>
    </row>
    <row r="625" spans="7:15" x14ac:dyDescent="0.3">
      <c r="G625" s="500" t="s">
        <v>592</v>
      </c>
      <c r="H625" s="495"/>
      <c r="I625" s="484"/>
      <c r="J625" s="476">
        <f t="shared" si="39"/>
        <v>0</v>
      </c>
      <c r="K625" s="475"/>
      <c r="L625" s="476">
        <f t="shared" si="39"/>
        <v>0</v>
      </c>
      <c r="M625" s="140">
        <f>IF(AND(G625=Summary!$F$32,I625&lt;=$C$18,OR(I626&gt;=$C$18,I626=0),SUM($M$20:M624)&lt;1,Summary!$F$33="Single"),1,0)</f>
        <v>0</v>
      </c>
      <c r="N625" s="140">
        <f>IF(AND(G625=Summary!$F$32,I625&lt;=$C$18,OR(I626&gt;=$C$18,I626=0),SUM($N$20:N624)&lt;1,Summary!$F$33&lt;&gt;"Single"),1,0)</f>
        <v>0</v>
      </c>
      <c r="O625" s="503">
        <f>IF(M625=1,(($C$18-I625)*H625)+SUMIFS($J$20:J625,$G$20:G625,Summary!$F$32),IF(N625=1,(($C$18-K625)*H625)+SUMIFS($L$20:L625,$G$20:G625,Summary!$F$32),0))</f>
        <v>0</v>
      </c>
    </row>
    <row r="626" spans="7:15" x14ac:dyDescent="0.3">
      <c r="G626" s="500" t="s">
        <v>592</v>
      </c>
      <c r="H626" s="495"/>
      <c r="I626" s="484"/>
      <c r="J626" s="476">
        <f t="shared" si="39"/>
        <v>0</v>
      </c>
      <c r="K626" s="475"/>
      <c r="L626" s="476">
        <f t="shared" si="39"/>
        <v>0</v>
      </c>
      <c r="M626" s="140">
        <f>IF(AND(G626=Summary!$F$32,I626&lt;=$C$18,OR(I627&gt;=$C$18,I627=0),SUM($M$20:M625)&lt;1,Summary!$F$33="Single"),1,0)</f>
        <v>0</v>
      </c>
      <c r="N626" s="140">
        <f>IF(AND(G626=Summary!$F$32,I626&lt;=$C$18,OR(I627&gt;=$C$18,I627=0),SUM($N$20:N625)&lt;1,Summary!$F$33&lt;&gt;"Single"),1,0)</f>
        <v>0</v>
      </c>
      <c r="O626" s="503">
        <f>IF(M626=1,(($C$18-I626)*H626)+SUMIFS($J$20:J626,$G$20:G626,Summary!$F$32),IF(N626=1,(($C$18-K626)*H626)+SUMIFS($L$20:L626,$G$20:G626,Summary!$F$32),0))</f>
        <v>0</v>
      </c>
    </row>
    <row r="627" spans="7:15" x14ac:dyDescent="0.3">
      <c r="G627" s="500" t="s">
        <v>592</v>
      </c>
      <c r="H627" s="495"/>
      <c r="I627" s="484"/>
      <c r="J627" s="476">
        <f t="shared" si="39"/>
        <v>0</v>
      </c>
      <c r="K627" s="475"/>
      <c r="L627" s="476">
        <f t="shared" si="39"/>
        <v>0</v>
      </c>
      <c r="M627" s="140">
        <f>IF(AND(G627=Summary!$F$32,I627&lt;=$C$18,OR(I628&gt;=$C$18,I628=0),SUM($M$20:M626)&lt;1,Summary!$F$33="Single"),1,0)</f>
        <v>0</v>
      </c>
      <c r="N627" s="140">
        <f>IF(AND(G627=Summary!$F$32,I627&lt;=$C$18,OR(I628&gt;=$C$18,I628=0),SUM($N$20:N626)&lt;1,Summary!$F$33&lt;&gt;"Single"),1,0)</f>
        <v>0</v>
      </c>
      <c r="O627" s="503">
        <f>IF(M627=1,(($C$18-I627)*H627)+SUMIFS($J$20:J627,$G$20:G627,Summary!$F$32),IF(N627=1,(($C$18-K627)*H627)+SUMIFS($L$20:L627,$G$20:G627,Summary!$F$32),0))</f>
        <v>0</v>
      </c>
    </row>
    <row r="628" spans="7:15" x14ac:dyDescent="0.3">
      <c r="G628" s="500" t="s">
        <v>592</v>
      </c>
      <c r="H628" s="495"/>
      <c r="I628" s="484"/>
      <c r="J628" s="476">
        <f t="shared" si="39"/>
        <v>0</v>
      </c>
      <c r="K628" s="475"/>
      <c r="L628" s="476">
        <f t="shared" si="39"/>
        <v>0</v>
      </c>
      <c r="M628" s="140">
        <f>IF(AND(G628=Summary!$F$32,I628&lt;=$C$18,OR(I629&gt;=$C$18,I629=0),SUM($M$20:M627)&lt;1,Summary!$F$33="Single"),1,0)</f>
        <v>0</v>
      </c>
      <c r="N628" s="140">
        <f>IF(AND(G628=Summary!$F$32,I628&lt;=$C$18,OR(I629&gt;=$C$18,I629=0),SUM($N$20:N627)&lt;1,Summary!$F$33&lt;&gt;"Single"),1,0)</f>
        <v>0</v>
      </c>
      <c r="O628" s="503">
        <f>IF(M628=1,(($C$18-I628)*H628)+SUMIFS($J$20:J628,$G$20:G628,Summary!$F$32),IF(N628=1,(($C$18-K628)*H628)+SUMIFS($L$20:L628,$G$20:G628,Summary!$F$32),0))</f>
        <v>0</v>
      </c>
    </row>
    <row r="629" spans="7:15" x14ac:dyDescent="0.3">
      <c r="G629" s="500" t="s">
        <v>592</v>
      </c>
      <c r="H629" s="495"/>
      <c r="I629" s="484"/>
      <c r="J629" s="476">
        <f t="shared" si="39"/>
        <v>0</v>
      </c>
      <c r="K629" s="475"/>
      <c r="L629" s="476">
        <f t="shared" si="39"/>
        <v>0</v>
      </c>
      <c r="M629" s="140">
        <f>IF(AND(G629=Summary!$F$32,I629&lt;=$C$18,OR(I630&gt;=$C$18,I630=0),SUM($M$20:M628)&lt;1,Summary!$F$33="Single"),1,0)</f>
        <v>0</v>
      </c>
      <c r="N629" s="140">
        <f>IF(AND(G629=Summary!$F$32,I629&lt;=$C$18,OR(I630&gt;=$C$18,I630=0),SUM($N$20:N628)&lt;1,Summary!$F$33&lt;&gt;"Single"),1,0)</f>
        <v>0</v>
      </c>
      <c r="O629" s="503">
        <f>IF(M629=1,(($C$18-I629)*H629)+SUMIFS($J$20:J629,$G$20:G629,Summary!$F$32),IF(N629=1,(($C$18-K629)*H629)+SUMIFS($L$20:L629,$G$20:G629,Summary!$F$32),0))</f>
        <v>0</v>
      </c>
    </row>
    <row r="630" spans="7:15" x14ac:dyDescent="0.3">
      <c r="G630" s="500" t="s">
        <v>592</v>
      </c>
      <c r="H630" s="495"/>
      <c r="I630" s="484"/>
      <c r="J630" s="476">
        <f t="shared" si="39"/>
        <v>0</v>
      </c>
      <c r="K630" s="475"/>
      <c r="L630" s="476">
        <f t="shared" si="39"/>
        <v>0</v>
      </c>
      <c r="M630" s="140">
        <f>IF(AND(G630=Summary!$F$32,I630&lt;=$C$18,OR(I631&gt;=$C$18,I631=0),SUM($M$20:M629)&lt;1,Summary!$F$33="Single"),1,0)</f>
        <v>0</v>
      </c>
      <c r="N630" s="140">
        <f>IF(AND(G630=Summary!$F$32,I630&lt;=$C$18,OR(I631&gt;=$C$18,I631=0),SUM($N$20:N629)&lt;1,Summary!$F$33&lt;&gt;"Single"),1,0)</f>
        <v>0</v>
      </c>
      <c r="O630" s="503">
        <f>IF(M630=1,(($C$18-I630)*H630)+SUMIFS($J$20:J630,$G$20:G630,Summary!$F$32),IF(N630=1,(($C$18-K630)*H630)+SUMIFS($L$20:L630,$G$20:G630,Summary!$F$32),0))</f>
        <v>0</v>
      </c>
    </row>
    <row r="631" spans="7:15" x14ac:dyDescent="0.3">
      <c r="G631" s="500" t="s">
        <v>592</v>
      </c>
      <c r="H631" s="495"/>
      <c r="I631" s="484"/>
      <c r="J631" s="476">
        <f t="shared" si="39"/>
        <v>0</v>
      </c>
      <c r="K631" s="475"/>
      <c r="L631" s="476">
        <f t="shared" si="39"/>
        <v>0</v>
      </c>
      <c r="M631" s="140">
        <f>IF(AND(G631=Summary!$F$32,I631&lt;=$C$18,OR(I632&gt;=$C$18,I632=0),SUM($M$20:M630)&lt;1,Summary!$F$33="Single"),1,0)</f>
        <v>0</v>
      </c>
      <c r="N631" s="140">
        <f>IF(AND(G631=Summary!$F$32,I631&lt;=$C$18,OR(I632&gt;=$C$18,I632=0),SUM($N$20:N630)&lt;1,Summary!$F$33&lt;&gt;"Single"),1,0)</f>
        <v>0</v>
      </c>
      <c r="O631" s="503">
        <f>IF(M631=1,(($C$18-I631)*H631)+SUMIFS($J$20:J631,$G$20:G631,Summary!$F$32),IF(N631=1,(($C$18-K631)*H631)+SUMIFS($L$20:L631,$G$20:G631,Summary!$F$32),0))</f>
        <v>0</v>
      </c>
    </row>
    <row r="632" spans="7:15" x14ac:dyDescent="0.3">
      <c r="G632" s="500" t="s">
        <v>592</v>
      </c>
      <c r="H632" s="495"/>
      <c r="I632" s="484"/>
      <c r="J632" s="476">
        <f t="shared" si="39"/>
        <v>0</v>
      </c>
      <c r="K632" s="475"/>
      <c r="L632" s="476">
        <f t="shared" si="39"/>
        <v>0</v>
      </c>
      <c r="M632" s="140">
        <f>IF(AND(G632=Summary!$F$32,I632&lt;=$C$18,OR(I633&gt;=$C$18,I633=0),SUM($M$20:M631)&lt;1,Summary!$F$33="Single"),1,0)</f>
        <v>0</v>
      </c>
      <c r="N632" s="140">
        <f>IF(AND(G632=Summary!$F$32,I632&lt;=$C$18,OR(I633&gt;=$C$18,I633=0),SUM($N$20:N631)&lt;1,Summary!$F$33&lt;&gt;"Single"),1,0)</f>
        <v>0</v>
      </c>
      <c r="O632" s="503">
        <f>IF(M632=1,(($C$18-I632)*H632)+SUMIFS($J$20:J632,$G$20:G632,Summary!$F$32),IF(N632=1,(($C$18-K632)*H632)+SUMIFS($L$20:L632,$G$20:G632,Summary!$F$32),0))</f>
        <v>0</v>
      </c>
    </row>
    <row r="633" spans="7:15" x14ac:dyDescent="0.3">
      <c r="G633" s="500" t="s">
        <v>592</v>
      </c>
      <c r="H633" s="495"/>
      <c r="I633" s="484"/>
      <c r="J633" s="476">
        <f t="shared" si="39"/>
        <v>0</v>
      </c>
      <c r="K633" s="475"/>
      <c r="L633" s="476">
        <f t="shared" si="39"/>
        <v>0</v>
      </c>
      <c r="M633" s="140">
        <f>IF(AND(G633=Summary!$F$32,I633&lt;=$C$18,OR(I634&gt;=$C$18,I634=0),SUM($M$20:M632)&lt;1,Summary!$F$33="Single"),1,0)</f>
        <v>0</v>
      </c>
      <c r="N633" s="140">
        <f>IF(AND(G633=Summary!$F$32,I633&lt;=$C$18,OR(I634&gt;=$C$18,I634=0),SUM($N$20:N632)&lt;1,Summary!$F$33&lt;&gt;"Single"),1,0)</f>
        <v>0</v>
      </c>
      <c r="O633" s="503">
        <f>IF(M633=1,(($C$18-I633)*H633)+SUMIFS($J$20:J633,$G$20:G633,Summary!$F$32),IF(N633=1,(($C$18-K633)*H633)+SUMIFS($L$20:L633,$G$20:G633,Summary!$F$32),0))</f>
        <v>0</v>
      </c>
    </row>
    <row r="634" spans="7:15" x14ac:dyDescent="0.3">
      <c r="G634" s="500" t="s">
        <v>592</v>
      </c>
      <c r="H634" s="495"/>
      <c r="I634" s="484"/>
      <c r="J634" s="476">
        <f t="shared" si="39"/>
        <v>0</v>
      </c>
      <c r="K634" s="475"/>
      <c r="L634" s="476">
        <f t="shared" si="39"/>
        <v>0</v>
      </c>
      <c r="M634" s="140">
        <f>IF(AND(G634=Summary!$F$32,I634&lt;=$C$18,OR(I635&gt;=$C$18,I635=0),SUM($M$20:M633)&lt;1,Summary!$F$33="Single"),1,0)</f>
        <v>0</v>
      </c>
      <c r="N634" s="140">
        <f>IF(AND(G634=Summary!$F$32,I634&lt;=$C$18,OR(I635&gt;=$C$18,I635=0),SUM($N$20:N633)&lt;1,Summary!$F$33&lt;&gt;"Single"),1,0)</f>
        <v>0</v>
      </c>
      <c r="O634" s="503">
        <f>IF(M634=1,(($C$18-I634)*H634)+SUMIFS($J$20:J634,$G$20:G634,Summary!$F$32),IF(N634=1,(($C$18-K634)*H634)+SUMIFS($L$20:L634,$G$20:G634,Summary!$F$32),0))</f>
        <v>0</v>
      </c>
    </row>
    <row r="635" spans="7:15" x14ac:dyDescent="0.3">
      <c r="G635" s="500" t="s">
        <v>593</v>
      </c>
      <c r="H635" s="495"/>
      <c r="I635" s="484"/>
      <c r="J635" s="485">
        <v>0</v>
      </c>
      <c r="K635" s="475"/>
      <c r="L635" s="485">
        <v>0</v>
      </c>
      <c r="M635" s="140">
        <f>IF(AND(G635=Summary!$F$32,I635&lt;=$C$18,OR(I636&gt;=$C$18,I636=0),SUM($M$20:M634)&lt;1,Summary!$F$33="Single"),1,0)</f>
        <v>0</v>
      </c>
      <c r="N635" s="140">
        <f>IF(AND(G635=Summary!$F$32,I635&lt;=$C$18,OR(I636&gt;=$C$18,I636=0),SUM($N$20:N634)&lt;1,Summary!$F$33&lt;&gt;"Single"),1,0)</f>
        <v>0</v>
      </c>
      <c r="O635" s="503">
        <f>IF(M635=1,(($C$18-I635)*H635)+SUMIFS($J$20:J635,$G$20:G635,Summary!$F$32),IF(N635=1,(($C$18-K635)*H635)+SUMIFS($L$20:L635,$G$20:G635,Summary!$F$32),0))</f>
        <v>0</v>
      </c>
    </row>
    <row r="636" spans="7:15" x14ac:dyDescent="0.3">
      <c r="G636" s="500" t="s">
        <v>593</v>
      </c>
      <c r="H636" s="495"/>
      <c r="I636" s="484"/>
      <c r="J636" s="476">
        <f>IF(H636&lt;&gt;0,(I636-I635)*$H635+SUM(J635:J635),0)</f>
        <v>0</v>
      </c>
      <c r="K636" s="475"/>
      <c r="L636" s="476">
        <f>IF(J636&lt;&gt;0,(K636-K635)*$H635+SUM(L635:L635),0)</f>
        <v>0</v>
      </c>
      <c r="M636" s="140">
        <f>IF(AND(G636=Summary!$F$32,I636&lt;=$C$18,OR(I637&gt;=$C$18,I637=0),SUM($M$20:M635)&lt;1,Summary!$F$33="Single"),1,0)</f>
        <v>0</v>
      </c>
      <c r="N636" s="140">
        <f>IF(AND(G636=Summary!$F$32,I636&lt;=$C$18,OR(I637&gt;=$C$18,I637=0),SUM($N$20:N635)&lt;1,Summary!$F$33&lt;&gt;"Single"),1,0)</f>
        <v>0</v>
      </c>
      <c r="O636" s="503">
        <f>IF(M636=1,(($C$18-I636)*H636)+SUMIFS($J$20:J636,$G$20:G636,Summary!$F$32),IF(N636=1,(($C$18-K636)*H636)+SUMIFS($L$20:L636,$G$20:G636,Summary!$F$32),0))</f>
        <v>0</v>
      </c>
    </row>
    <row r="637" spans="7:15" x14ac:dyDescent="0.3">
      <c r="G637" s="500" t="s">
        <v>593</v>
      </c>
      <c r="H637" s="495"/>
      <c r="I637" s="484"/>
      <c r="J637" s="476">
        <f t="shared" ref="J637:L649" si="40">IF(H637&lt;&gt;0,(I637-I636)*$H636+SUM(J636:J636),0)</f>
        <v>0</v>
      </c>
      <c r="K637" s="475"/>
      <c r="L637" s="476">
        <f t="shared" si="40"/>
        <v>0</v>
      </c>
      <c r="M637" s="140">
        <f>IF(AND(G637=Summary!$F$32,I637&lt;=$C$18,OR(I638&gt;=$C$18,I638=0),SUM($M$20:M636)&lt;1,Summary!$F$33="Single"),1,0)</f>
        <v>0</v>
      </c>
      <c r="N637" s="140">
        <f>IF(AND(G637=Summary!$F$32,I637&lt;=$C$18,OR(I638&gt;=$C$18,I638=0),SUM($N$20:N636)&lt;1,Summary!$F$33&lt;&gt;"Single"),1,0)</f>
        <v>0</v>
      </c>
      <c r="O637" s="503">
        <f>IF(M637=1,(($C$18-I637)*H637)+SUMIFS($J$20:J637,$G$20:G637,Summary!$F$32),IF(N637=1,(($C$18-K637)*H637)+SUMIFS($L$20:L637,$G$20:G637,Summary!$F$32),0))</f>
        <v>0</v>
      </c>
    </row>
    <row r="638" spans="7:15" x14ac:dyDescent="0.3">
      <c r="G638" s="500" t="s">
        <v>593</v>
      </c>
      <c r="H638" s="495"/>
      <c r="I638" s="484"/>
      <c r="J638" s="476">
        <f t="shared" si="40"/>
        <v>0</v>
      </c>
      <c r="K638" s="475"/>
      <c r="L638" s="476">
        <f t="shared" si="40"/>
        <v>0</v>
      </c>
      <c r="M638" s="140">
        <f>IF(AND(G638=Summary!$F$32,I638&lt;=$C$18,OR(I639&gt;=$C$18,I639=0),SUM($M$20:M637)&lt;1,Summary!$F$33="Single"),1,0)</f>
        <v>0</v>
      </c>
      <c r="N638" s="140">
        <f>IF(AND(G638=Summary!$F$32,I638&lt;=$C$18,OR(I639&gt;=$C$18,I639=0),SUM($N$20:N637)&lt;1,Summary!$F$33&lt;&gt;"Single"),1,0)</f>
        <v>0</v>
      </c>
      <c r="O638" s="503">
        <f>IF(M638=1,(($C$18-I638)*H638)+SUMIFS($J$20:J638,$G$20:G638,Summary!$F$32),IF(N638=1,(($C$18-K638)*H638)+SUMIFS($L$20:L638,$G$20:G638,Summary!$F$32),0))</f>
        <v>0</v>
      </c>
    </row>
    <row r="639" spans="7:15" x14ac:dyDescent="0.3">
      <c r="G639" s="500" t="s">
        <v>593</v>
      </c>
      <c r="H639" s="495"/>
      <c r="I639" s="484"/>
      <c r="J639" s="476">
        <f t="shared" si="40"/>
        <v>0</v>
      </c>
      <c r="K639" s="475"/>
      <c r="L639" s="476">
        <f t="shared" si="40"/>
        <v>0</v>
      </c>
      <c r="M639" s="140">
        <f>IF(AND(G639=Summary!$F$32,I639&lt;=$C$18,OR(I640&gt;=$C$18,I640=0),SUM($M$20:M638)&lt;1,Summary!$F$33="Single"),1,0)</f>
        <v>0</v>
      </c>
      <c r="N639" s="140">
        <f>IF(AND(G639=Summary!$F$32,I639&lt;=$C$18,OR(I640&gt;=$C$18,I640=0),SUM($N$20:N638)&lt;1,Summary!$F$33&lt;&gt;"Single"),1,0)</f>
        <v>0</v>
      </c>
      <c r="O639" s="503">
        <f>IF(M639=1,(($C$18-I639)*H639)+SUMIFS($J$20:J639,$G$20:G639,Summary!$F$32),IF(N639=1,(($C$18-K639)*H639)+SUMIFS($L$20:L639,$G$20:G639,Summary!$F$32),0))</f>
        <v>0</v>
      </c>
    </row>
    <row r="640" spans="7:15" x14ac:dyDescent="0.3">
      <c r="G640" s="500" t="s">
        <v>593</v>
      </c>
      <c r="H640" s="495"/>
      <c r="I640" s="484"/>
      <c r="J640" s="476">
        <f t="shared" si="40"/>
        <v>0</v>
      </c>
      <c r="K640" s="475"/>
      <c r="L640" s="476">
        <f t="shared" si="40"/>
        <v>0</v>
      </c>
      <c r="M640" s="140">
        <f>IF(AND(G640=Summary!$F$32,I640&lt;=$C$18,OR(I641&gt;=$C$18,I641=0),SUM($M$20:M639)&lt;1,Summary!$F$33="Single"),1,0)</f>
        <v>0</v>
      </c>
      <c r="N640" s="140">
        <f>IF(AND(G640=Summary!$F$32,I640&lt;=$C$18,OR(I641&gt;=$C$18,I641=0),SUM($N$20:N639)&lt;1,Summary!$F$33&lt;&gt;"Single"),1,0)</f>
        <v>0</v>
      </c>
      <c r="O640" s="503">
        <f>IF(M640=1,(($C$18-I640)*H640)+SUMIFS($J$20:J640,$G$20:G640,Summary!$F$32),IF(N640=1,(($C$18-K640)*H640)+SUMIFS($L$20:L640,$G$20:G640,Summary!$F$32),0))</f>
        <v>0</v>
      </c>
    </row>
    <row r="641" spans="7:15" x14ac:dyDescent="0.3">
      <c r="G641" s="500" t="s">
        <v>593</v>
      </c>
      <c r="H641" s="495"/>
      <c r="I641" s="484"/>
      <c r="J641" s="476">
        <f t="shared" si="40"/>
        <v>0</v>
      </c>
      <c r="K641" s="475"/>
      <c r="L641" s="476">
        <f t="shared" si="40"/>
        <v>0</v>
      </c>
      <c r="M641" s="140">
        <f>IF(AND(G641=Summary!$F$32,I641&lt;=$C$18,OR(I642&gt;=$C$18,I642=0),SUM($M$20:M640)&lt;1,Summary!$F$33="Single"),1,0)</f>
        <v>0</v>
      </c>
      <c r="N641" s="140">
        <f>IF(AND(G641=Summary!$F$32,I641&lt;=$C$18,OR(I642&gt;=$C$18,I642=0),SUM($N$20:N640)&lt;1,Summary!$F$33&lt;&gt;"Single"),1,0)</f>
        <v>0</v>
      </c>
      <c r="O641" s="503">
        <f>IF(M641=1,(($C$18-I641)*H641)+SUMIFS($J$20:J641,$G$20:G641,Summary!$F$32),IF(N641=1,(($C$18-K641)*H641)+SUMIFS($L$20:L641,$G$20:G641,Summary!$F$32),0))</f>
        <v>0</v>
      </c>
    </row>
    <row r="642" spans="7:15" x14ac:dyDescent="0.3">
      <c r="G642" s="500" t="s">
        <v>593</v>
      </c>
      <c r="H642" s="495"/>
      <c r="I642" s="484"/>
      <c r="J642" s="476">
        <f t="shared" si="40"/>
        <v>0</v>
      </c>
      <c r="K642" s="475"/>
      <c r="L642" s="476">
        <f t="shared" si="40"/>
        <v>0</v>
      </c>
      <c r="M642" s="140">
        <f>IF(AND(G642=Summary!$F$32,I642&lt;=$C$18,OR(I643&gt;=$C$18,I643=0),SUM($M$20:M641)&lt;1,Summary!$F$33="Single"),1,0)</f>
        <v>0</v>
      </c>
      <c r="N642" s="140">
        <f>IF(AND(G642=Summary!$F$32,I642&lt;=$C$18,OR(I643&gt;=$C$18,I643=0),SUM($N$20:N641)&lt;1,Summary!$F$33&lt;&gt;"Single"),1,0)</f>
        <v>0</v>
      </c>
      <c r="O642" s="503">
        <f>IF(M642=1,(($C$18-I642)*H642)+SUMIFS($J$20:J642,$G$20:G642,Summary!$F$32),IF(N642=1,(($C$18-K642)*H642)+SUMIFS($L$20:L642,$G$20:G642,Summary!$F$32),0))</f>
        <v>0</v>
      </c>
    </row>
    <row r="643" spans="7:15" x14ac:dyDescent="0.3">
      <c r="G643" s="500" t="s">
        <v>593</v>
      </c>
      <c r="H643" s="495"/>
      <c r="I643" s="484"/>
      <c r="J643" s="476">
        <f t="shared" si="40"/>
        <v>0</v>
      </c>
      <c r="K643" s="475"/>
      <c r="L643" s="476">
        <f t="shared" si="40"/>
        <v>0</v>
      </c>
      <c r="M643" s="140">
        <f>IF(AND(G643=Summary!$F$32,I643&lt;=$C$18,OR(I644&gt;=$C$18,I644=0),SUM($M$20:M642)&lt;1,Summary!$F$33="Single"),1,0)</f>
        <v>0</v>
      </c>
      <c r="N643" s="140">
        <f>IF(AND(G643=Summary!$F$32,I643&lt;=$C$18,OR(I644&gt;=$C$18,I644=0),SUM($N$20:N642)&lt;1,Summary!$F$33&lt;&gt;"Single"),1,0)</f>
        <v>0</v>
      </c>
      <c r="O643" s="503">
        <f>IF(M643=1,(($C$18-I643)*H643)+SUMIFS($J$20:J643,$G$20:G643,Summary!$F$32),IF(N643=1,(($C$18-K643)*H643)+SUMIFS($L$20:L643,$G$20:G643,Summary!$F$32),0))</f>
        <v>0</v>
      </c>
    </row>
    <row r="644" spans="7:15" x14ac:dyDescent="0.3">
      <c r="G644" s="500" t="s">
        <v>593</v>
      </c>
      <c r="H644" s="495"/>
      <c r="I644" s="484"/>
      <c r="J644" s="476">
        <f t="shared" si="40"/>
        <v>0</v>
      </c>
      <c r="K644" s="475"/>
      <c r="L644" s="476">
        <f t="shared" si="40"/>
        <v>0</v>
      </c>
      <c r="M644" s="140">
        <f>IF(AND(G644=Summary!$F$32,I644&lt;=$C$18,OR(I645&gt;=$C$18,I645=0),SUM($M$20:M643)&lt;1,Summary!$F$33="Single"),1,0)</f>
        <v>0</v>
      </c>
      <c r="N644" s="140">
        <f>IF(AND(G644=Summary!$F$32,I644&lt;=$C$18,OR(I645&gt;=$C$18,I645=0),SUM($N$20:N643)&lt;1,Summary!$F$33&lt;&gt;"Single"),1,0)</f>
        <v>0</v>
      </c>
      <c r="O644" s="503">
        <f>IF(M644=1,(($C$18-I644)*H644)+SUMIFS($J$20:J644,$G$20:G644,Summary!$F$32),IF(N644=1,(($C$18-K644)*H644)+SUMIFS($L$20:L644,$G$20:G644,Summary!$F$32),0))</f>
        <v>0</v>
      </c>
    </row>
    <row r="645" spans="7:15" x14ac:dyDescent="0.3">
      <c r="G645" s="500" t="s">
        <v>593</v>
      </c>
      <c r="H645" s="495"/>
      <c r="I645" s="484"/>
      <c r="J645" s="476">
        <f t="shared" si="40"/>
        <v>0</v>
      </c>
      <c r="K645" s="475"/>
      <c r="L645" s="476">
        <f t="shared" si="40"/>
        <v>0</v>
      </c>
      <c r="M645" s="140">
        <f>IF(AND(G645=Summary!$F$32,I645&lt;=$C$18,OR(I646&gt;=$C$18,I646=0),SUM($M$20:M644)&lt;1,Summary!$F$33="Single"),1,0)</f>
        <v>0</v>
      </c>
      <c r="N645" s="140">
        <f>IF(AND(G645=Summary!$F$32,I645&lt;=$C$18,OR(I646&gt;=$C$18,I646=0),SUM($N$20:N644)&lt;1,Summary!$F$33&lt;&gt;"Single"),1,0)</f>
        <v>0</v>
      </c>
      <c r="O645" s="503">
        <f>IF(M645=1,(($C$18-I645)*H645)+SUMIFS($J$20:J645,$G$20:G645,Summary!$F$32),IF(N645=1,(($C$18-K645)*H645)+SUMIFS($L$20:L645,$G$20:G645,Summary!$F$32),0))</f>
        <v>0</v>
      </c>
    </row>
    <row r="646" spans="7:15" x14ac:dyDescent="0.3">
      <c r="G646" s="500" t="s">
        <v>593</v>
      </c>
      <c r="H646" s="495"/>
      <c r="I646" s="484"/>
      <c r="J646" s="476">
        <f t="shared" si="40"/>
        <v>0</v>
      </c>
      <c r="K646" s="475"/>
      <c r="L646" s="476">
        <f t="shared" si="40"/>
        <v>0</v>
      </c>
      <c r="M646" s="140">
        <f>IF(AND(G646=Summary!$F$32,I646&lt;=$C$18,OR(I647&gt;=$C$18,I647=0),SUM($M$20:M645)&lt;1,Summary!$F$33="Single"),1,0)</f>
        <v>0</v>
      </c>
      <c r="N646" s="140">
        <f>IF(AND(G646=Summary!$F$32,I646&lt;=$C$18,OR(I647&gt;=$C$18,I647=0),SUM($N$20:N645)&lt;1,Summary!$F$33&lt;&gt;"Single"),1,0)</f>
        <v>0</v>
      </c>
      <c r="O646" s="503">
        <f>IF(M646=1,(($C$18-I646)*H646)+SUMIFS($J$20:J646,$G$20:G646,Summary!$F$32),IF(N646=1,(($C$18-K646)*H646)+SUMIFS($L$20:L646,$G$20:G646,Summary!$F$32),0))</f>
        <v>0</v>
      </c>
    </row>
    <row r="647" spans="7:15" x14ac:dyDescent="0.3">
      <c r="G647" s="500" t="s">
        <v>593</v>
      </c>
      <c r="H647" s="495"/>
      <c r="I647" s="484"/>
      <c r="J647" s="476">
        <f t="shared" si="40"/>
        <v>0</v>
      </c>
      <c r="K647" s="475"/>
      <c r="L647" s="476">
        <f t="shared" si="40"/>
        <v>0</v>
      </c>
      <c r="M647" s="140">
        <f>IF(AND(G647=Summary!$F$32,I647&lt;=$C$18,OR(I648&gt;=$C$18,I648=0),SUM($M$20:M646)&lt;1,Summary!$F$33="Single"),1,0)</f>
        <v>0</v>
      </c>
      <c r="N647" s="140">
        <f>IF(AND(G647=Summary!$F$32,I647&lt;=$C$18,OR(I648&gt;=$C$18,I648=0),SUM($N$20:N646)&lt;1,Summary!$F$33&lt;&gt;"Single"),1,0)</f>
        <v>0</v>
      </c>
      <c r="O647" s="503">
        <f>IF(M647=1,(($C$18-I647)*H647)+SUMIFS($J$20:J647,$G$20:G647,Summary!$F$32),IF(N647=1,(($C$18-K647)*H647)+SUMIFS($L$20:L647,$G$20:G647,Summary!$F$32),0))</f>
        <v>0</v>
      </c>
    </row>
    <row r="648" spans="7:15" x14ac:dyDescent="0.3">
      <c r="G648" s="500" t="s">
        <v>593</v>
      </c>
      <c r="H648" s="495"/>
      <c r="I648" s="484"/>
      <c r="J648" s="476">
        <f t="shared" si="40"/>
        <v>0</v>
      </c>
      <c r="K648" s="475"/>
      <c r="L648" s="476">
        <f t="shared" si="40"/>
        <v>0</v>
      </c>
      <c r="M648" s="140">
        <f>IF(AND(G648=Summary!$F$32,I648&lt;=$C$18,OR(I649&gt;=$C$18,I649=0),SUM($M$20:M647)&lt;1,Summary!$F$33="Single"),1,0)</f>
        <v>0</v>
      </c>
      <c r="N648" s="140">
        <f>IF(AND(G648=Summary!$F$32,I648&lt;=$C$18,OR(I649&gt;=$C$18,I649=0),SUM($N$20:N647)&lt;1,Summary!$F$33&lt;&gt;"Single"),1,0)</f>
        <v>0</v>
      </c>
      <c r="O648" s="503">
        <f>IF(M648=1,(($C$18-I648)*H648)+SUMIFS($J$20:J648,$G$20:G648,Summary!$F$32),IF(N648=1,(($C$18-K648)*H648)+SUMIFS($L$20:L648,$G$20:G648,Summary!$F$32),0))</f>
        <v>0</v>
      </c>
    </row>
    <row r="649" spans="7:15" x14ac:dyDescent="0.3">
      <c r="G649" s="500" t="s">
        <v>593</v>
      </c>
      <c r="H649" s="495"/>
      <c r="I649" s="484"/>
      <c r="J649" s="476">
        <f t="shared" si="40"/>
        <v>0</v>
      </c>
      <c r="K649" s="475"/>
      <c r="L649" s="476">
        <f t="shared" si="40"/>
        <v>0</v>
      </c>
      <c r="M649" s="140">
        <f>IF(AND(G649=Summary!$F$32,I649&lt;=$C$18,OR(I650&gt;=$C$18,I650=0),SUM($M$20:M648)&lt;1,Summary!$F$33="Single"),1,0)</f>
        <v>0</v>
      </c>
      <c r="N649" s="140">
        <f>IF(AND(G649=Summary!$F$32,I649&lt;=$C$18,OR(I650&gt;=$C$18,I650=0),SUM($N$20:N648)&lt;1,Summary!$F$33&lt;&gt;"Single"),1,0)</f>
        <v>0</v>
      </c>
      <c r="O649" s="503">
        <f>IF(M649=1,(($C$18-I649)*H649)+SUMIFS($J$20:J649,$G$20:G649,Summary!$F$32),IF(N649=1,(($C$18-K649)*H649)+SUMIFS($L$20:L649,$G$20:G649,Summary!$F$32),0))</f>
        <v>0</v>
      </c>
    </row>
    <row r="650" spans="7:15" x14ac:dyDescent="0.3">
      <c r="G650" s="500" t="s">
        <v>594</v>
      </c>
      <c r="H650" s="495"/>
      <c r="I650" s="484"/>
      <c r="J650" s="485">
        <v>0</v>
      </c>
      <c r="K650" s="475"/>
      <c r="L650" s="485">
        <v>0</v>
      </c>
      <c r="M650" s="140">
        <f>IF(AND(G650=Summary!$F$32,I650&lt;=$C$18,OR(I651&gt;=$C$18,I651=0),SUM($M$20:M649)&lt;1,Summary!$F$33="Single"),1,0)</f>
        <v>0</v>
      </c>
      <c r="N650" s="140">
        <f>IF(AND(G650=Summary!$F$32,I650&lt;=$C$18,OR(I651&gt;=$C$18,I651=0),SUM($N$20:N649)&lt;1,Summary!$F$33&lt;&gt;"Single"),1,0)</f>
        <v>0</v>
      </c>
      <c r="O650" s="503">
        <f>IF(M650=1,(($C$18-I650)*H650)+SUMIFS($J$20:J650,$G$20:G650,Summary!$F$32),IF(N650=1,(($C$18-K650)*H650)+SUMIFS($L$20:L650,$G$20:G650,Summary!$F$32),0))</f>
        <v>0</v>
      </c>
    </row>
    <row r="651" spans="7:15" x14ac:dyDescent="0.3">
      <c r="G651" s="500" t="s">
        <v>594</v>
      </c>
      <c r="H651" s="495"/>
      <c r="I651" s="484"/>
      <c r="J651" s="476">
        <f>IF(H651&lt;&gt;0,(I651-I650)*$H650+SUM(J650:J650),0)</f>
        <v>0</v>
      </c>
      <c r="K651" s="475"/>
      <c r="L651" s="476">
        <f>IF(J651&lt;&gt;0,(K651-K650)*$H650+SUM(L650:L650),0)</f>
        <v>0</v>
      </c>
      <c r="M651" s="140">
        <f>IF(AND(G651=Summary!$F$32,I651&lt;=$C$18,OR(I652&gt;=$C$18,I652=0),SUM($M$20:M650)&lt;1,Summary!$F$33="Single"),1,0)</f>
        <v>0</v>
      </c>
      <c r="N651" s="140">
        <f>IF(AND(G651=Summary!$F$32,I651&lt;=$C$18,OR(I652&gt;=$C$18,I652=0),SUM($N$20:N650)&lt;1,Summary!$F$33&lt;&gt;"Single"),1,0)</f>
        <v>0</v>
      </c>
      <c r="O651" s="503">
        <f>IF(M651=1,(($C$18-I651)*H651)+SUMIFS($J$20:J651,$G$20:G651,Summary!$F$32),IF(N651=1,(($C$18-K651)*H651)+SUMIFS($L$20:L651,$G$20:G651,Summary!$F$32),0))</f>
        <v>0</v>
      </c>
    </row>
    <row r="652" spans="7:15" x14ac:dyDescent="0.3">
      <c r="G652" s="500" t="s">
        <v>594</v>
      </c>
      <c r="H652" s="495"/>
      <c r="I652" s="484"/>
      <c r="J652" s="476">
        <f t="shared" ref="J652:L664" si="41">IF(H652&lt;&gt;0,(I652-I651)*$H651+SUM(J651:J651),0)</f>
        <v>0</v>
      </c>
      <c r="K652" s="475"/>
      <c r="L652" s="476">
        <f t="shared" si="41"/>
        <v>0</v>
      </c>
      <c r="M652" s="140">
        <f>IF(AND(G652=Summary!$F$32,I652&lt;=$C$18,OR(I653&gt;=$C$18,I653=0),SUM($M$20:M651)&lt;1,Summary!$F$33="Single"),1,0)</f>
        <v>0</v>
      </c>
      <c r="N652" s="140">
        <f>IF(AND(G652=Summary!$F$32,I652&lt;=$C$18,OR(I653&gt;=$C$18,I653=0),SUM($N$20:N651)&lt;1,Summary!$F$33&lt;&gt;"Single"),1,0)</f>
        <v>0</v>
      </c>
      <c r="O652" s="503">
        <f>IF(M652=1,(($C$18-I652)*H652)+SUMIFS($J$20:J652,$G$20:G652,Summary!$F$32),IF(N652=1,(($C$18-K652)*H652)+SUMIFS($L$20:L652,$G$20:G652,Summary!$F$32),0))</f>
        <v>0</v>
      </c>
    </row>
    <row r="653" spans="7:15" x14ac:dyDescent="0.3">
      <c r="G653" s="500" t="s">
        <v>594</v>
      </c>
      <c r="H653" s="495"/>
      <c r="I653" s="484"/>
      <c r="J653" s="476">
        <f t="shared" si="41"/>
        <v>0</v>
      </c>
      <c r="K653" s="475"/>
      <c r="L653" s="476">
        <f t="shared" si="41"/>
        <v>0</v>
      </c>
      <c r="M653" s="140">
        <f>IF(AND(G653=Summary!$F$32,I653&lt;=$C$18,OR(I654&gt;=$C$18,I654=0),SUM($M$20:M652)&lt;1,Summary!$F$33="Single"),1,0)</f>
        <v>0</v>
      </c>
      <c r="N653" s="140">
        <f>IF(AND(G653=Summary!$F$32,I653&lt;=$C$18,OR(I654&gt;=$C$18,I654=0),SUM($N$20:N652)&lt;1,Summary!$F$33&lt;&gt;"Single"),1,0)</f>
        <v>0</v>
      </c>
      <c r="O653" s="503">
        <f>IF(M653=1,(($C$18-I653)*H653)+SUMIFS($J$20:J653,$G$20:G653,Summary!$F$32),IF(N653=1,(($C$18-K653)*H653)+SUMIFS($L$20:L653,$G$20:G653,Summary!$F$32),0))</f>
        <v>0</v>
      </c>
    </row>
    <row r="654" spans="7:15" x14ac:dyDescent="0.3">
      <c r="G654" s="500" t="s">
        <v>594</v>
      </c>
      <c r="H654" s="495"/>
      <c r="I654" s="484"/>
      <c r="J654" s="476">
        <f t="shared" si="41"/>
        <v>0</v>
      </c>
      <c r="K654" s="475"/>
      <c r="L654" s="476">
        <f t="shared" si="41"/>
        <v>0</v>
      </c>
      <c r="M654" s="140">
        <f>IF(AND(G654=Summary!$F$32,I654&lt;=$C$18,OR(I655&gt;=$C$18,I655=0),SUM($M$20:M653)&lt;1,Summary!$F$33="Single"),1,0)</f>
        <v>0</v>
      </c>
      <c r="N654" s="140">
        <f>IF(AND(G654=Summary!$F$32,I654&lt;=$C$18,OR(I655&gt;=$C$18,I655=0),SUM($N$20:N653)&lt;1,Summary!$F$33&lt;&gt;"Single"),1,0)</f>
        <v>0</v>
      </c>
      <c r="O654" s="503">
        <f>IF(M654=1,(($C$18-I654)*H654)+SUMIFS($J$20:J654,$G$20:G654,Summary!$F$32),IF(N654=1,(($C$18-K654)*H654)+SUMIFS($L$20:L654,$G$20:G654,Summary!$F$32),0))</f>
        <v>0</v>
      </c>
    </row>
    <row r="655" spans="7:15" x14ac:dyDescent="0.3">
      <c r="G655" s="500" t="s">
        <v>594</v>
      </c>
      <c r="H655" s="495"/>
      <c r="I655" s="484"/>
      <c r="J655" s="476">
        <f t="shared" si="41"/>
        <v>0</v>
      </c>
      <c r="K655" s="475"/>
      <c r="L655" s="476">
        <f t="shared" si="41"/>
        <v>0</v>
      </c>
      <c r="M655" s="140">
        <f>IF(AND(G655=Summary!$F$32,I655&lt;=$C$18,OR(I656&gt;=$C$18,I656=0),SUM($M$20:M654)&lt;1,Summary!$F$33="Single"),1,0)</f>
        <v>0</v>
      </c>
      <c r="N655" s="140">
        <f>IF(AND(G655=Summary!$F$32,I655&lt;=$C$18,OR(I656&gt;=$C$18,I656=0),SUM($N$20:N654)&lt;1,Summary!$F$33&lt;&gt;"Single"),1,0)</f>
        <v>0</v>
      </c>
      <c r="O655" s="503">
        <f>IF(M655=1,(($C$18-I655)*H655)+SUMIFS($J$20:J655,$G$20:G655,Summary!$F$32),IF(N655=1,(($C$18-K655)*H655)+SUMIFS($L$20:L655,$G$20:G655,Summary!$F$32),0))</f>
        <v>0</v>
      </c>
    </row>
    <row r="656" spans="7:15" x14ac:dyDescent="0.3">
      <c r="G656" s="500" t="s">
        <v>594</v>
      </c>
      <c r="H656" s="495"/>
      <c r="I656" s="484"/>
      <c r="J656" s="476">
        <f t="shared" si="41"/>
        <v>0</v>
      </c>
      <c r="K656" s="475"/>
      <c r="L656" s="476">
        <f t="shared" si="41"/>
        <v>0</v>
      </c>
      <c r="M656" s="140">
        <f>IF(AND(G656=Summary!$F$32,I656&lt;=$C$18,OR(I657&gt;=$C$18,I657=0),SUM($M$20:M655)&lt;1,Summary!$F$33="Single"),1,0)</f>
        <v>0</v>
      </c>
      <c r="N656" s="140">
        <f>IF(AND(G656=Summary!$F$32,I656&lt;=$C$18,OR(I657&gt;=$C$18,I657=0),SUM($N$20:N655)&lt;1,Summary!$F$33&lt;&gt;"Single"),1,0)</f>
        <v>0</v>
      </c>
      <c r="O656" s="503">
        <f>IF(M656=1,(($C$18-I656)*H656)+SUMIFS($J$20:J656,$G$20:G656,Summary!$F$32),IF(N656=1,(($C$18-K656)*H656)+SUMIFS($L$20:L656,$G$20:G656,Summary!$F$32),0))</f>
        <v>0</v>
      </c>
    </row>
    <row r="657" spans="7:15" x14ac:dyDescent="0.3">
      <c r="G657" s="500" t="s">
        <v>594</v>
      </c>
      <c r="H657" s="495"/>
      <c r="I657" s="484"/>
      <c r="J657" s="476">
        <f t="shared" si="41"/>
        <v>0</v>
      </c>
      <c r="K657" s="475"/>
      <c r="L657" s="476">
        <f t="shared" si="41"/>
        <v>0</v>
      </c>
      <c r="M657" s="140">
        <f>IF(AND(G657=Summary!$F$32,I657&lt;=$C$18,OR(I658&gt;=$C$18,I658=0),SUM($M$20:M656)&lt;1,Summary!$F$33="Single"),1,0)</f>
        <v>0</v>
      </c>
      <c r="N657" s="140">
        <f>IF(AND(G657=Summary!$F$32,I657&lt;=$C$18,OR(I658&gt;=$C$18,I658=0),SUM($N$20:N656)&lt;1,Summary!$F$33&lt;&gt;"Single"),1,0)</f>
        <v>0</v>
      </c>
      <c r="O657" s="503">
        <f>IF(M657=1,(($C$18-I657)*H657)+SUMIFS($J$20:J657,$G$20:G657,Summary!$F$32),IF(N657=1,(($C$18-K657)*H657)+SUMIFS($L$20:L657,$G$20:G657,Summary!$F$32),0))</f>
        <v>0</v>
      </c>
    </row>
    <row r="658" spans="7:15" x14ac:dyDescent="0.3">
      <c r="G658" s="500" t="s">
        <v>594</v>
      </c>
      <c r="H658" s="495"/>
      <c r="I658" s="484"/>
      <c r="J658" s="476">
        <f t="shared" si="41"/>
        <v>0</v>
      </c>
      <c r="K658" s="475"/>
      <c r="L658" s="476">
        <f t="shared" si="41"/>
        <v>0</v>
      </c>
      <c r="M658" s="140">
        <f>IF(AND(G658=Summary!$F$32,I658&lt;=$C$18,OR(I659&gt;=$C$18,I659=0),SUM($M$20:M657)&lt;1,Summary!$F$33="Single"),1,0)</f>
        <v>0</v>
      </c>
      <c r="N658" s="140">
        <f>IF(AND(G658=Summary!$F$32,I658&lt;=$C$18,OR(I659&gt;=$C$18,I659=0),SUM($N$20:N657)&lt;1,Summary!$F$33&lt;&gt;"Single"),1,0)</f>
        <v>0</v>
      </c>
      <c r="O658" s="503">
        <f>IF(M658=1,(($C$18-I658)*H658)+SUMIFS($J$20:J658,$G$20:G658,Summary!$F$32),IF(N658=1,(($C$18-K658)*H658)+SUMIFS($L$20:L658,$G$20:G658,Summary!$F$32),0))</f>
        <v>0</v>
      </c>
    </row>
    <row r="659" spans="7:15" x14ac:dyDescent="0.3">
      <c r="G659" s="500" t="s">
        <v>594</v>
      </c>
      <c r="H659" s="495"/>
      <c r="I659" s="484"/>
      <c r="J659" s="476">
        <f t="shared" si="41"/>
        <v>0</v>
      </c>
      <c r="K659" s="475"/>
      <c r="L659" s="476">
        <f t="shared" si="41"/>
        <v>0</v>
      </c>
      <c r="M659" s="140">
        <f>IF(AND(G659=Summary!$F$32,I659&lt;=$C$18,OR(I660&gt;=$C$18,I660=0),SUM($M$20:M658)&lt;1,Summary!$F$33="Single"),1,0)</f>
        <v>0</v>
      </c>
      <c r="N659" s="140">
        <f>IF(AND(G659=Summary!$F$32,I659&lt;=$C$18,OR(I660&gt;=$C$18,I660=0),SUM($N$20:N658)&lt;1,Summary!$F$33&lt;&gt;"Single"),1,0)</f>
        <v>0</v>
      </c>
      <c r="O659" s="503">
        <f>IF(M659=1,(($C$18-I659)*H659)+SUMIFS($J$20:J659,$G$20:G659,Summary!$F$32),IF(N659=1,(($C$18-K659)*H659)+SUMIFS($L$20:L659,$G$20:G659,Summary!$F$32),0))</f>
        <v>0</v>
      </c>
    </row>
    <row r="660" spans="7:15" x14ac:dyDescent="0.3">
      <c r="G660" s="500" t="s">
        <v>594</v>
      </c>
      <c r="H660" s="495"/>
      <c r="I660" s="484"/>
      <c r="J660" s="476">
        <f t="shared" si="41"/>
        <v>0</v>
      </c>
      <c r="K660" s="475"/>
      <c r="L660" s="476">
        <f t="shared" si="41"/>
        <v>0</v>
      </c>
      <c r="M660" s="140">
        <f>IF(AND(G660=Summary!$F$32,I660&lt;=$C$18,OR(I661&gt;=$C$18,I661=0),SUM($M$20:M659)&lt;1,Summary!$F$33="Single"),1,0)</f>
        <v>0</v>
      </c>
      <c r="N660" s="140">
        <f>IF(AND(G660=Summary!$F$32,I660&lt;=$C$18,OR(I661&gt;=$C$18,I661=0),SUM($N$20:N659)&lt;1,Summary!$F$33&lt;&gt;"Single"),1,0)</f>
        <v>0</v>
      </c>
      <c r="O660" s="503">
        <f>IF(M660=1,(($C$18-I660)*H660)+SUMIFS($J$20:J660,$G$20:G660,Summary!$F$32),IF(N660=1,(($C$18-K660)*H660)+SUMIFS($L$20:L660,$G$20:G660,Summary!$F$32),0))</f>
        <v>0</v>
      </c>
    </row>
    <row r="661" spans="7:15" x14ac:dyDescent="0.3">
      <c r="G661" s="500" t="s">
        <v>594</v>
      </c>
      <c r="H661" s="495"/>
      <c r="I661" s="484"/>
      <c r="J661" s="476">
        <f t="shared" si="41"/>
        <v>0</v>
      </c>
      <c r="K661" s="475"/>
      <c r="L661" s="476">
        <f t="shared" si="41"/>
        <v>0</v>
      </c>
      <c r="M661" s="140">
        <f>IF(AND(G661=Summary!$F$32,I661&lt;=$C$18,OR(I662&gt;=$C$18,I662=0),SUM($M$20:M660)&lt;1,Summary!$F$33="Single"),1,0)</f>
        <v>0</v>
      </c>
      <c r="N661" s="140">
        <f>IF(AND(G661=Summary!$F$32,I661&lt;=$C$18,OR(I662&gt;=$C$18,I662=0),SUM($N$20:N660)&lt;1,Summary!$F$33&lt;&gt;"Single"),1,0)</f>
        <v>0</v>
      </c>
      <c r="O661" s="503">
        <f>IF(M661=1,(($C$18-I661)*H661)+SUMIFS($J$20:J661,$G$20:G661,Summary!$F$32),IF(N661=1,(($C$18-K661)*H661)+SUMIFS($L$20:L661,$G$20:G661,Summary!$F$32),0))</f>
        <v>0</v>
      </c>
    </row>
    <row r="662" spans="7:15" x14ac:dyDescent="0.3">
      <c r="G662" s="500" t="s">
        <v>594</v>
      </c>
      <c r="H662" s="495"/>
      <c r="I662" s="484"/>
      <c r="J662" s="476">
        <f t="shared" si="41"/>
        <v>0</v>
      </c>
      <c r="K662" s="475"/>
      <c r="L662" s="476">
        <f t="shared" si="41"/>
        <v>0</v>
      </c>
      <c r="M662" s="140">
        <f>IF(AND(G662=Summary!$F$32,I662&lt;=$C$18,OR(I663&gt;=$C$18,I663=0),SUM($M$20:M661)&lt;1,Summary!$F$33="Single"),1,0)</f>
        <v>0</v>
      </c>
      <c r="N662" s="140">
        <f>IF(AND(G662=Summary!$F$32,I662&lt;=$C$18,OR(I663&gt;=$C$18,I663=0),SUM($N$20:N661)&lt;1,Summary!$F$33&lt;&gt;"Single"),1,0)</f>
        <v>0</v>
      </c>
      <c r="O662" s="503">
        <f>IF(M662=1,(($C$18-I662)*H662)+SUMIFS($J$20:J662,$G$20:G662,Summary!$F$32),IF(N662=1,(($C$18-K662)*H662)+SUMIFS($L$20:L662,$G$20:G662,Summary!$F$32),0))</f>
        <v>0</v>
      </c>
    </row>
    <row r="663" spans="7:15" x14ac:dyDescent="0.3">
      <c r="G663" s="500" t="s">
        <v>594</v>
      </c>
      <c r="H663" s="495"/>
      <c r="I663" s="484"/>
      <c r="J663" s="476">
        <f t="shared" si="41"/>
        <v>0</v>
      </c>
      <c r="K663" s="475"/>
      <c r="L663" s="476">
        <f t="shared" si="41"/>
        <v>0</v>
      </c>
      <c r="M663" s="140">
        <f>IF(AND(G663=Summary!$F$32,I663&lt;=$C$18,OR(I664&gt;=$C$18,I664=0),SUM($M$20:M662)&lt;1,Summary!$F$33="Single"),1,0)</f>
        <v>0</v>
      </c>
      <c r="N663" s="140">
        <f>IF(AND(G663=Summary!$F$32,I663&lt;=$C$18,OR(I664&gt;=$C$18,I664=0),SUM($N$20:N662)&lt;1,Summary!$F$33&lt;&gt;"Single"),1,0)</f>
        <v>0</v>
      </c>
      <c r="O663" s="503">
        <f>IF(M663=1,(($C$18-I663)*H663)+SUMIFS($J$20:J663,$G$20:G663,Summary!$F$32),IF(N663=1,(($C$18-K663)*H663)+SUMIFS($L$20:L663,$G$20:G663,Summary!$F$32),0))</f>
        <v>0</v>
      </c>
    </row>
    <row r="664" spans="7:15" x14ac:dyDescent="0.3">
      <c r="G664" s="500" t="s">
        <v>594</v>
      </c>
      <c r="H664" s="495"/>
      <c r="I664" s="484"/>
      <c r="J664" s="476">
        <f t="shared" si="41"/>
        <v>0</v>
      </c>
      <c r="K664" s="475"/>
      <c r="L664" s="476">
        <f t="shared" si="41"/>
        <v>0</v>
      </c>
      <c r="M664" s="140">
        <f>IF(AND(G664=Summary!$F$32,I664&lt;=$C$18,OR(I665&gt;=$C$18,I665=0),SUM($M$20:M663)&lt;1,Summary!$F$33="Single"),1,0)</f>
        <v>0</v>
      </c>
      <c r="N664" s="140">
        <f>IF(AND(G664=Summary!$F$32,I664&lt;=$C$18,OR(I665&gt;=$C$18,I665=0),SUM($N$20:N663)&lt;1,Summary!$F$33&lt;&gt;"Single"),1,0)</f>
        <v>0</v>
      </c>
      <c r="O664" s="503">
        <f>IF(M664=1,(($C$18-I664)*H664)+SUMIFS($J$20:J664,$G$20:G664,Summary!$F$32),IF(N664=1,(($C$18-K664)*H664)+SUMIFS($L$20:L664,$G$20:G664,Summary!$F$32),0))</f>
        <v>0</v>
      </c>
    </row>
    <row r="665" spans="7:15" x14ac:dyDescent="0.3">
      <c r="G665" s="500" t="s">
        <v>595</v>
      </c>
      <c r="H665" s="495">
        <v>4.8500000000000001E-2</v>
      </c>
      <c r="I665" s="484">
        <v>0</v>
      </c>
      <c r="J665" s="485">
        <v>0</v>
      </c>
      <c r="K665" s="475">
        <v>0</v>
      </c>
      <c r="L665" s="485">
        <v>0</v>
      </c>
      <c r="M665" s="140">
        <f>IF(AND(G665=Summary!$F$32,I665&lt;=$C$18,OR(I666&gt;=$C$18,I666=0),SUM($M$20:M664)&lt;1,Summary!$F$33="Single"),1,0)</f>
        <v>0</v>
      </c>
      <c r="N665" s="140">
        <f>IF(AND(G665=Summary!$F$32,I665&lt;=$C$18,OR(I666&gt;=$C$18,I666=0),SUM($N$20:N664)&lt;1,Summary!$F$33&lt;&gt;"Single"),1,0)</f>
        <v>0</v>
      </c>
      <c r="O665" s="503">
        <f>IF(M665=1,(($C$18-I665)*H665)+SUMIFS($J$20:J665,$G$20:G665,Summary!$F$32),IF(N665=1,(($C$18-K665)*H665)+SUMIFS($L$20:L665,$G$20:G665,Summary!$F$32),0))</f>
        <v>0</v>
      </c>
    </row>
    <row r="666" spans="7:15" x14ac:dyDescent="0.3">
      <c r="G666" s="500" t="s">
        <v>595</v>
      </c>
      <c r="H666" s="495"/>
      <c r="I666" s="484"/>
      <c r="J666" s="476">
        <f>IF(H666&lt;&gt;0,(I666-I665)*$H665+SUM(J665:J665),0)</f>
        <v>0</v>
      </c>
      <c r="K666" s="475"/>
      <c r="L666" s="476">
        <f>IF(J666&lt;&gt;0,(K666-K665)*$H665+SUM(L665:L665),0)</f>
        <v>0</v>
      </c>
      <c r="M666" s="140">
        <f>IF(AND(G666=Summary!$F$32,I666&lt;=$C$18,OR(I667&gt;=$C$18,I667=0),SUM($M$20:M665)&lt;1,Summary!$F$33="Single"),1,0)</f>
        <v>0</v>
      </c>
      <c r="N666" s="140">
        <f>IF(AND(G666=Summary!$F$32,I666&lt;=$C$18,OR(I667&gt;=$C$18,I667=0),SUM($N$20:N665)&lt;1,Summary!$F$33&lt;&gt;"Single"),1,0)</f>
        <v>0</v>
      </c>
      <c r="O666" s="503">
        <f>IF(M666=1,(($C$18-I666)*H666)+SUMIFS($J$20:J666,$G$20:G666,Summary!$F$32),IF(N666=1,(($C$18-K666)*H666)+SUMIFS($L$20:L666,$G$20:G666,Summary!$F$32),0))</f>
        <v>0</v>
      </c>
    </row>
    <row r="667" spans="7:15" x14ac:dyDescent="0.3">
      <c r="G667" s="500" t="s">
        <v>595</v>
      </c>
      <c r="H667" s="495"/>
      <c r="I667" s="484"/>
      <c r="J667" s="476">
        <f t="shared" ref="J667:L679" si="42">IF(H667&lt;&gt;0,(I667-I666)*$H666+SUM(J666:J666),0)</f>
        <v>0</v>
      </c>
      <c r="K667" s="475"/>
      <c r="L667" s="476">
        <f t="shared" si="42"/>
        <v>0</v>
      </c>
      <c r="M667" s="140">
        <f>IF(AND(G667=Summary!$F$32,I667&lt;=$C$18,OR(I668&gt;=$C$18,I668=0),SUM($M$20:M666)&lt;1,Summary!$F$33="Single"),1,0)</f>
        <v>0</v>
      </c>
      <c r="N667" s="140">
        <f>IF(AND(G667=Summary!$F$32,I667&lt;=$C$18,OR(I668&gt;=$C$18,I668=0),SUM($N$20:N666)&lt;1,Summary!$F$33&lt;&gt;"Single"),1,0)</f>
        <v>0</v>
      </c>
      <c r="O667" s="503">
        <f>IF(M667=1,(($C$18-I667)*H667)+SUMIFS($J$20:J667,$G$20:G667,Summary!$F$32),IF(N667=1,(($C$18-K667)*H667)+SUMIFS($L$20:L667,$G$20:G667,Summary!$F$32),0))</f>
        <v>0</v>
      </c>
    </row>
    <row r="668" spans="7:15" x14ac:dyDescent="0.3">
      <c r="G668" s="500" t="s">
        <v>595</v>
      </c>
      <c r="H668" s="495"/>
      <c r="I668" s="484"/>
      <c r="J668" s="476">
        <f t="shared" si="42"/>
        <v>0</v>
      </c>
      <c r="K668" s="475"/>
      <c r="L668" s="476">
        <f t="shared" si="42"/>
        <v>0</v>
      </c>
      <c r="M668" s="140">
        <f>IF(AND(G668=Summary!$F$32,I668&lt;=$C$18,OR(I669&gt;=$C$18,I669=0),SUM($M$20:M667)&lt;1,Summary!$F$33="Single"),1,0)</f>
        <v>0</v>
      </c>
      <c r="N668" s="140">
        <f>IF(AND(G668=Summary!$F$32,I668&lt;=$C$18,OR(I669&gt;=$C$18,I669=0),SUM($N$20:N667)&lt;1,Summary!$F$33&lt;&gt;"Single"),1,0)</f>
        <v>0</v>
      </c>
      <c r="O668" s="503">
        <f>IF(M668=1,(($C$18-I668)*H668)+SUMIFS($J$20:J668,$G$20:G668,Summary!$F$32),IF(N668=1,(($C$18-K668)*H668)+SUMIFS($L$20:L668,$G$20:G668,Summary!$F$32),0))</f>
        <v>0</v>
      </c>
    </row>
    <row r="669" spans="7:15" x14ac:dyDescent="0.3">
      <c r="G669" s="500" t="s">
        <v>595</v>
      </c>
      <c r="H669" s="495"/>
      <c r="I669" s="484"/>
      <c r="J669" s="476">
        <f t="shared" si="42"/>
        <v>0</v>
      </c>
      <c r="K669" s="475"/>
      <c r="L669" s="476">
        <f t="shared" si="42"/>
        <v>0</v>
      </c>
      <c r="M669" s="140">
        <f>IF(AND(G669=Summary!$F$32,I669&lt;=$C$18,OR(I670&gt;=$C$18,I670=0),SUM($M$20:M668)&lt;1,Summary!$F$33="Single"),1,0)</f>
        <v>0</v>
      </c>
      <c r="N669" s="140">
        <f>IF(AND(G669=Summary!$F$32,I669&lt;=$C$18,OR(I670&gt;=$C$18,I670=0),SUM($N$20:N668)&lt;1,Summary!$F$33&lt;&gt;"Single"),1,0)</f>
        <v>0</v>
      </c>
      <c r="O669" s="503">
        <f>IF(M669=1,(($C$18-I669)*H669)+SUMIFS($J$20:J669,$G$20:G669,Summary!$F$32),IF(N669=1,(($C$18-K669)*H669)+SUMIFS($L$20:L669,$G$20:G669,Summary!$F$32),0))</f>
        <v>0</v>
      </c>
    </row>
    <row r="670" spans="7:15" x14ac:dyDescent="0.3">
      <c r="G670" s="500" t="s">
        <v>595</v>
      </c>
      <c r="H670" s="495"/>
      <c r="I670" s="484"/>
      <c r="J670" s="476">
        <f t="shared" si="42"/>
        <v>0</v>
      </c>
      <c r="K670" s="475"/>
      <c r="L670" s="476">
        <f t="shared" si="42"/>
        <v>0</v>
      </c>
      <c r="M670" s="140">
        <f>IF(AND(G670=Summary!$F$32,I670&lt;=$C$18,OR(I671&gt;=$C$18,I671=0),SUM($M$20:M669)&lt;1,Summary!$F$33="Single"),1,0)</f>
        <v>0</v>
      </c>
      <c r="N670" s="140">
        <f>IF(AND(G670=Summary!$F$32,I670&lt;=$C$18,OR(I671&gt;=$C$18,I671=0),SUM($N$20:N669)&lt;1,Summary!$F$33&lt;&gt;"Single"),1,0)</f>
        <v>0</v>
      </c>
      <c r="O670" s="503">
        <f>IF(M670=1,(($C$18-I670)*H670)+SUMIFS($J$20:J670,$G$20:G670,Summary!$F$32),IF(N670=1,(($C$18-K670)*H670)+SUMIFS($L$20:L670,$G$20:G670,Summary!$F$32),0))</f>
        <v>0</v>
      </c>
    </row>
    <row r="671" spans="7:15" x14ac:dyDescent="0.3">
      <c r="G671" s="500" t="s">
        <v>595</v>
      </c>
      <c r="H671" s="495"/>
      <c r="I671" s="484"/>
      <c r="J671" s="476">
        <f t="shared" si="42"/>
        <v>0</v>
      </c>
      <c r="K671" s="475"/>
      <c r="L671" s="476">
        <f t="shared" si="42"/>
        <v>0</v>
      </c>
      <c r="M671" s="140">
        <f>IF(AND(G671=Summary!$F$32,I671&lt;=$C$18,OR(I672&gt;=$C$18,I672=0),SUM($M$20:M670)&lt;1,Summary!$F$33="Single"),1,0)</f>
        <v>0</v>
      </c>
      <c r="N671" s="140">
        <f>IF(AND(G671=Summary!$F$32,I671&lt;=$C$18,OR(I672&gt;=$C$18,I672=0),SUM($N$20:N670)&lt;1,Summary!$F$33&lt;&gt;"Single"),1,0)</f>
        <v>0</v>
      </c>
      <c r="O671" s="503">
        <f>IF(M671=1,(($C$18-I671)*H671)+SUMIFS($J$20:J671,$G$20:G671,Summary!$F$32),IF(N671=1,(($C$18-K671)*H671)+SUMIFS($L$20:L671,$G$20:G671,Summary!$F$32),0))</f>
        <v>0</v>
      </c>
    </row>
    <row r="672" spans="7:15" x14ac:dyDescent="0.3">
      <c r="G672" s="500" t="s">
        <v>595</v>
      </c>
      <c r="H672" s="495"/>
      <c r="I672" s="484"/>
      <c r="J672" s="476">
        <f t="shared" si="42"/>
        <v>0</v>
      </c>
      <c r="K672" s="475"/>
      <c r="L672" s="476">
        <f t="shared" si="42"/>
        <v>0</v>
      </c>
      <c r="M672" s="140">
        <f>IF(AND(G672=Summary!$F$32,I672&lt;=$C$18,OR(I673&gt;=$C$18,I673=0),SUM($M$20:M671)&lt;1,Summary!$F$33="Single"),1,0)</f>
        <v>0</v>
      </c>
      <c r="N672" s="140">
        <f>IF(AND(G672=Summary!$F$32,I672&lt;=$C$18,OR(I673&gt;=$C$18,I673=0),SUM($N$20:N671)&lt;1,Summary!$F$33&lt;&gt;"Single"),1,0)</f>
        <v>0</v>
      </c>
      <c r="O672" s="503">
        <f>IF(M672=1,(($C$18-I672)*H672)+SUMIFS($J$20:J672,$G$20:G672,Summary!$F$32),IF(N672=1,(($C$18-K672)*H672)+SUMIFS($L$20:L672,$G$20:G672,Summary!$F$32),0))</f>
        <v>0</v>
      </c>
    </row>
    <row r="673" spans="7:15" x14ac:dyDescent="0.3">
      <c r="G673" s="500" t="s">
        <v>595</v>
      </c>
      <c r="H673" s="495"/>
      <c r="I673" s="484"/>
      <c r="J673" s="476">
        <f t="shared" si="42"/>
        <v>0</v>
      </c>
      <c r="K673" s="475"/>
      <c r="L673" s="476">
        <f t="shared" si="42"/>
        <v>0</v>
      </c>
      <c r="M673" s="140">
        <f>IF(AND(G673=Summary!$F$32,I673&lt;=$C$18,OR(I674&gt;=$C$18,I674=0),SUM($M$20:M672)&lt;1,Summary!$F$33="Single"),1,0)</f>
        <v>0</v>
      </c>
      <c r="N673" s="140">
        <f>IF(AND(G673=Summary!$F$32,I673&lt;=$C$18,OR(I674&gt;=$C$18,I674=0),SUM($N$20:N672)&lt;1,Summary!$F$33&lt;&gt;"Single"),1,0)</f>
        <v>0</v>
      </c>
      <c r="O673" s="503">
        <f>IF(M673=1,(($C$18-I673)*H673)+SUMIFS($J$20:J673,$G$20:G673,Summary!$F$32),IF(N673=1,(($C$18-K673)*H673)+SUMIFS($L$20:L673,$G$20:G673,Summary!$F$32),0))</f>
        <v>0</v>
      </c>
    </row>
    <row r="674" spans="7:15" x14ac:dyDescent="0.3">
      <c r="G674" s="500" t="s">
        <v>595</v>
      </c>
      <c r="H674" s="495"/>
      <c r="I674" s="484"/>
      <c r="J674" s="476">
        <f t="shared" si="42"/>
        <v>0</v>
      </c>
      <c r="K674" s="475"/>
      <c r="L674" s="476">
        <f t="shared" si="42"/>
        <v>0</v>
      </c>
      <c r="M674" s="140">
        <f>IF(AND(G674=Summary!$F$32,I674&lt;=$C$18,OR(I675&gt;=$C$18,I675=0),SUM($M$20:M673)&lt;1,Summary!$F$33="Single"),1,0)</f>
        <v>0</v>
      </c>
      <c r="N674" s="140">
        <f>IF(AND(G674=Summary!$F$32,I674&lt;=$C$18,OR(I675&gt;=$C$18,I675=0),SUM($N$20:N673)&lt;1,Summary!$F$33&lt;&gt;"Single"),1,0)</f>
        <v>0</v>
      </c>
      <c r="O674" s="503">
        <f>IF(M674=1,(($C$18-I674)*H674)+SUMIFS($J$20:J674,$G$20:G674,Summary!$F$32),IF(N674=1,(($C$18-K674)*H674)+SUMIFS($L$20:L674,$G$20:G674,Summary!$F$32),0))</f>
        <v>0</v>
      </c>
    </row>
    <row r="675" spans="7:15" x14ac:dyDescent="0.3">
      <c r="G675" s="500" t="s">
        <v>595</v>
      </c>
      <c r="H675" s="495"/>
      <c r="I675" s="484"/>
      <c r="J675" s="476">
        <f t="shared" si="42"/>
        <v>0</v>
      </c>
      <c r="K675" s="475"/>
      <c r="L675" s="476">
        <f t="shared" si="42"/>
        <v>0</v>
      </c>
      <c r="M675" s="140">
        <f>IF(AND(G675=Summary!$F$32,I675&lt;=$C$18,OR(I676&gt;=$C$18,I676=0),SUM($M$20:M674)&lt;1,Summary!$F$33="Single"),1,0)</f>
        <v>0</v>
      </c>
      <c r="N675" s="140">
        <f>IF(AND(G675=Summary!$F$32,I675&lt;=$C$18,OR(I676&gt;=$C$18,I676=0),SUM($N$20:N674)&lt;1,Summary!$F$33&lt;&gt;"Single"),1,0)</f>
        <v>0</v>
      </c>
      <c r="O675" s="503">
        <f>IF(M675=1,(($C$18-I675)*H675)+SUMIFS($J$20:J675,$G$20:G675,Summary!$F$32),IF(N675=1,(($C$18-K675)*H675)+SUMIFS($L$20:L675,$G$20:G675,Summary!$F$32),0))</f>
        <v>0</v>
      </c>
    </row>
    <row r="676" spans="7:15" x14ac:dyDescent="0.3">
      <c r="G676" s="500" t="s">
        <v>595</v>
      </c>
      <c r="H676" s="495"/>
      <c r="I676" s="484"/>
      <c r="J676" s="476">
        <f t="shared" si="42"/>
        <v>0</v>
      </c>
      <c r="K676" s="475"/>
      <c r="L676" s="476">
        <f t="shared" si="42"/>
        <v>0</v>
      </c>
      <c r="M676" s="140">
        <f>IF(AND(G676=Summary!$F$32,I676&lt;=$C$18,OR(I677&gt;=$C$18,I677=0),SUM($M$20:M675)&lt;1,Summary!$F$33="Single"),1,0)</f>
        <v>0</v>
      </c>
      <c r="N676" s="140">
        <f>IF(AND(G676=Summary!$F$32,I676&lt;=$C$18,OR(I677&gt;=$C$18,I677=0),SUM($N$20:N675)&lt;1,Summary!$F$33&lt;&gt;"Single"),1,0)</f>
        <v>0</v>
      </c>
      <c r="O676" s="503">
        <f>IF(M676=1,(($C$18-I676)*H676)+SUMIFS($J$20:J676,$G$20:G676,Summary!$F$32),IF(N676=1,(($C$18-K676)*H676)+SUMIFS($L$20:L676,$G$20:G676,Summary!$F$32),0))</f>
        <v>0</v>
      </c>
    </row>
    <row r="677" spans="7:15" x14ac:dyDescent="0.3">
      <c r="G677" s="500" t="s">
        <v>595</v>
      </c>
      <c r="H677" s="495"/>
      <c r="I677" s="484"/>
      <c r="J677" s="476">
        <f t="shared" si="42"/>
        <v>0</v>
      </c>
      <c r="K677" s="475"/>
      <c r="L677" s="476">
        <f t="shared" si="42"/>
        <v>0</v>
      </c>
      <c r="M677" s="140">
        <f>IF(AND(G677=Summary!$F$32,I677&lt;=$C$18,OR(I678&gt;=$C$18,I678=0),SUM($M$20:M676)&lt;1,Summary!$F$33="Single"),1,0)</f>
        <v>0</v>
      </c>
      <c r="N677" s="140">
        <f>IF(AND(G677=Summary!$F$32,I677&lt;=$C$18,OR(I678&gt;=$C$18,I678=0),SUM($N$20:N676)&lt;1,Summary!$F$33&lt;&gt;"Single"),1,0)</f>
        <v>0</v>
      </c>
      <c r="O677" s="503">
        <f>IF(M677=1,(($C$18-I677)*H677)+SUMIFS($J$20:J677,$G$20:G677,Summary!$F$32),IF(N677=1,(($C$18-K677)*H677)+SUMIFS($L$20:L677,$G$20:G677,Summary!$F$32),0))</f>
        <v>0</v>
      </c>
    </row>
    <row r="678" spans="7:15" x14ac:dyDescent="0.3">
      <c r="G678" s="500" t="s">
        <v>595</v>
      </c>
      <c r="H678" s="495"/>
      <c r="I678" s="484"/>
      <c r="J678" s="476">
        <f t="shared" si="42"/>
        <v>0</v>
      </c>
      <c r="K678" s="475"/>
      <c r="L678" s="476">
        <f t="shared" si="42"/>
        <v>0</v>
      </c>
      <c r="M678" s="140">
        <f>IF(AND(G678=Summary!$F$32,I678&lt;=$C$18,OR(I679&gt;=$C$18,I679=0),SUM($M$20:M677)&lt;1,Summary!$F$33="Single"),1,0)</f>
        <v>0</v>
      </c>
      <c r="N678" s="140">
        <f>IF(AND(G678=Summary!$F$32,I678&lt;=$C$18,OR(I679&gt;=$C$18,I679=0),SUM($N$20:N677)&lt;1,Summary!$F$33&lt;&gt;"Single"),1,0)</f>
        <v>0</v>
      </c>
      <c r="O678" s="503">
        <f>IF(M678=1,(($C$18-I678)*H678)+SUMIFS($J$20:J678,$G$20:G678,Summary!$F$32),IF(N678=1,(($C$18-K678)*H678)+SUMIFS($L$20:L678,$G$20:G678,Summary!$F$32),0))</f>
        <v>0</v>
      </c>
    </row>
    <row r="679" spans="7:15" x14ac:dyDescent="0.3">
      <c r="G679" s="500" t="s">
        <v>595</v>
      </c>
      <c r="H679" s="495"/>
      <c r="I679" s="484"/>
      <c r="J679" s="476">
        <f t="shared" si="42"/>
        <v>0</v>
      </c>
      <c r="K679" s="475"/>
      <c r="L679" s="476">
        <f t="shared" si="42"/>
        <v>0</v>
      </c>
      <c r="M679" s="140">
        <f>IF(AND(G679=Summary!$F$32,I679&lt;=$C$18,OR(I680&gt;=$C$18,I680=0),SUM($M$20:M678)&lt;1,Summary!$F$33="Single"),1,0)</f>
        <v>0</v>
      </c>
      <c r="N679" s="140">
        <f>IF(AND(G679=Summary!$F$32,I679&lt;=$C$18,OR(I680&gt;=$C$18,I680=0),SUM($N$20:N678)&lt;1,Summary!$F$33&lt;&gt;"Single"),1,0)</f>
        <v>0</v>
      </c>
      <c r="O679" s="503">
        <f>IF(M679=1,(($C$18-I679)*H679)+SUMIFS($J$20:J679,$G$20:G679,Summary!$F$32),IF(N679=1,(($C$18-K679)*H679)+SUMIFS($L$20:L679,$G$20:G679,Summary!$F$32),0))</f>
        <v>0</v>
      </c>
    </row>
    <row r="680" spans="7:15" x14ac:dyDescent="0.3">
      <c r="G680" s="500" t="s">
        <v>42</v>
      </c>
      <c r="H680" s="495">
        <v>3.3500000000000002E-2</v>
      </c>
      <c r="I680" s="484">
        <v>0</v>
      </c>
      <c r="J680" s="485">
        <v>0</v>
      </c>
      <c r="K680" s="475">
        <v>0</v>
      </c>
      <c r="L680" s="485">
        <v>0</v>
      </c>
      <c r="M680" s="140">
        <f>IF(AND(G680=Summary!$F$32,I680&lt;=$C$18,OR(I681&gt;=$C$18,I681=0),SUM($M$20:M679)&lt;1,Summary!$F$33="Single"),1,0)</f>
        <v>0</v>
      </c>
      <c r="N680" s="140">
        <f>IF(AND(G680=Summary!$F$32,I680&lt;=$C$18,OR(I681&gt;=$C$18,I681=0),SUM($N$20:N679)&lt;1,Summary!$F$33&lt;&gt;"Single"),1,0)</f>
        <v>0</v>
      </c>
      <c r="O680" s="503">
        <f>IF(M680=1,(($C$18-I680)*H680)+SUMIFS($J$20:J680,$G$20:G680,Summary!$F$32),IF(N680=1,(($C$18-K680)*H680)+SUMIFS($L$20:L680,$G$20:G680,Summary!$F$32),0))</f>
        <v>0</v>
      </c>
    </row>
    <row r="681" spans="7:15" x14ac:dyDescent="0.3">
      <c r="G681" s="500" t="s">
        <v>42</v>
      </c>
      <c r="H681" s="495">
        <v>6.6000000000000003E-2</v>
      </c>
      <c r="I681" s="484">
        <v>42150</v>
      </c>
      <c r="J681" s="476">
        <f>IF(H681&lt;&gt;0,(I681-I680)*$H680+SUM(J680:J680),0)</f>
        <v>1412.0250000000001</v>
      </c>
      <c r="K681" s="475">
        <v>70450</v>
      </c>
      <c r="L681" s="476">
        <f>IF(J681&lt;&gt;0,(K681-K680)*$H680+SUM(L680:L680),0)</f>
        <v>2360.0750000000003</v>
      </c>
      <c r="M681" s="140">
        <f>IF(AND(G681=Summary!$F$32,I681&lt;=$C$18,OR(I682&gt;=$C$18,I682=0),SUM($M$20:M680)&lt;1,Summary!$F$33="Single"),1,0)</f>
        <v>0</v>
      </c>
      <c r="N681" s="140">
        <f>IF(AND(G681=Summary!$F$32,I681&lt;=$C$18,OR(I682&gt;=$C$18,I682=0),SUM($N$20:N680)&lt;1,Summary!$F$33&lt;&gt;"Single"),1,0)</f>
        <v>0</v>
      </c>
      <c r="O681" s="503">
        <f>IF(M681=1,(($C$18-I681)*H681)+SUMIFS($J$20:J681,$G$20:G681,Summary!$F$32),IF(N681=1,(($C$18-K681)*H681)+SUMIFS($L$20:L681,$G$20:G681,Summary!$F$32),0))</f>
        <v>0</v>
      </c>
    </row>
    <row r="682" spans="7:15" x14ac:dyDescent="0.3">
      <c r="G682" s="500" t="s">
        <v>42</v>
      </c>
      <c r="H682" s="495">
        <v>7.5999999999999998E-2</v>
      </c>
      <c r="I682" s="484">
        <v>102200</v>
      </c>
      <c r="J682" s="476">
        <f t="shared" ref="J682:L694" si="43">IF(H682&lt;&gt;0,(I682-I681)*$H681+SUM(J681:J681),0)</f>
        <v>5375.3250000000007</v>
      </c>
      <c r="K682" s="475">
        <v>170300</v>
      </c>
      <c r="L682" s="476">
        <f t="shared" si="43"/>
        <v>8950.1750000000011</v>
      </c>
      <c r="M682" s="140">
        <f>IF(AND(G682=Summary!$F$32,I682&lt;=$C$18,OR(I683&gt;=$C$18,I683=0),SUM($M$20:M681)&lt;1,Summary!$F$33="Single"),1,0)</f>
        <v>0</v>
      </c>
      <c r="N682" s="140">
        <f>IF(AND(G682=Summary!$F$32,I682&lt;=$C$18,OR(I683&gt;=$C$18,I683=0),SUM($N$20:N681)&lt;1,Summary!$F$33&lt;&gt;"Single"),1,0)</f>
        <v>0</v>
      </c>
      <c r="O682" s="503">
        <f>IF(M682=1,(($C$18-I682)*H682)+SUMIFS($J$20:J682,$G$20:G682,Summary!$F$32),IF(N682=1,(($C$18-K682)*H682)+SUMIFS($L$20:L682,$G$20:G682,Summary!$F$32),0))</f>
        <v>0</v>
      </c>
    </row>
    <row r="683" spans="7:15" x14ac:dyDescent="0.3">
      <c r="G683" s="500" t="s">
        <v>42</v>
      </c>
      <c r="H683" s="495">
        <v>8.7499999999999994E-2</v>
      </c>
      <c r="I683" s="484">
        <v>213150</v>
      </c>
      <c r="J683" s="476">
        <f t="shared" si="43"/>
        <v>13807.525</v>
      </c>
      <c r="K683" s="475">
        <v>259500</v>
      </c>
      <c r="L683" s="476">
        <f t="shared" si="43"/>
        <v>15729.375</v>
      </c>
      <c r="M683" s="140">
        <f>IF(AND(G683=Summary!$F$32,I683&lt;=$C$18,OR(I684&gt;=$C$18,I684=0),SUM($M$20:M682)&lt;1,Summary!$F$33="Single"),1,0)</f>
        <v>0</v>
      </c>
      <c r="N683" s="140">
        <f>IF(AND(G683=Summary!$F$32,I683&lt;=$C$18,OR(I684&gt;=$C$18,I684=0),SUM($N$20:N682)&lt;1,Summary!$F$33&lt;&gt;"Single"),1,0)</f>
        <v>0</v>
      </c>
      <c r="O683" s="503">
        <f>IF(M683=1,(($C$18-I683)*H683)+SUMIFS($J$20:J683,$G$20:G683,Summary!$F$32),IF(N683=1,(($C$18-K683)*H683)+SUMIFS($L$20:L683,$G$20:G683,Summary!$F$32),0))</f>
        <v>0</v>
      </c>
    </row>
    <row r="684" spans="7:15" x14ac:dyDescent="0.3">
      <c r="G684" s="500" t="s">
        <v>42</v>
      </c>
      <c r="H684" s="495"/>
      <c r="I684" s="484"/>
      <c r="J684" s="476">
        <f t="shared" si="43"/>
        <v>0</v>
      </c>
      <c r="K684" s="475"/>
      <c r="L684" s="476">
        <f t="shared" si="43"/>
        <v>0</v>
      </c>
      <c r="M684" s="140">
        <f>IF(AND(G684=Summary!$F$32,I684&lt;=$C$18,OR(I685&gt;=$C$18,I685=0),SUM($M$20:M683)&lt;1,Summary!$F$33="Single"),1,0)</f>
        <v>0</v>
      </c>
      <c r="N684" s="140">
        <f>IF(AND(G684=Summary!$F$32,I684&lt;=$C$18,OR(I685&gt;=$C$18,I685=0),SUM($N$20:N683)&lt;1,Summary!$F$33&lt;&gt;"Single"),1,0)</f>
        <v>0</v>
      </c>
      <c r="O684" s="503">
        <f>IF(M684=1,(($C$18-I684)*H684)+SUMIFS($J$20:J684,$G$20:G684,Summary!$F$32),IF(N684=1,(($C$18-K684)*H684)+SUMIFS($L$20:L684,$G$20:G684,Summary!$F$32),0))</f>
        <v>0</v>
      </c>
    </row>
    <row r="685" spans="7:15" x14ac:dyDescent="0.3">
      <c r="G685" s="500" t="s">
        <v>42</v>
      </c>
      <c r="H685" s="495"/>
      <c r="I685" s="484"/>
      <c r="J685" s="476">
        <f t="shared" si="43"/>
        <v>0</v>
      </c>
      <c r="K685" s="475"/>
      <c r="L685" s="476">
        <f t="shared" si="43"/>
        <v>0</v>
      </c>
      <c r="M685" s="140">
        <f>IF(AND(G685=Summary!$F$32,I685&lt;=$C$18,OR(I686&gt;=$C$18,I686=0),SUM($M$20:M684)&lt;1,Summary!$F$33="Single"),1,0)</f>
        <v>0</v>
      </c>
      <c r="N685" s="140">
        <f>IF(AND(G685=Summary!$F$32,I685&lt;=$C$18,OR(I686&gt;=$C$18,I686=0),SUM($N$20:N684)&lt;1,Summary!$F$33&lt;&gt;"Single"),1,0)</f>
        <v>0</v>
      </c>
      <c r="O685" s="503">
        <f>IF(M685=1,(($C$18-I685)*H685)+SUMIFS($J$20:J685,$G$20:G685,Summary!$F$32),IF(N685=1,(($C$18-K685)*H685)+SUMIFS($L$20:L685,$G$20:G685,Summary!$F$32),0))</f>
        <v>0</v>
      </c>
    </row>
    <row r="686" spans="7:15" x14ac:dyDescent="0.3">
      <c r="G686" s="500" t="s">
        <v>42</v>
      </c>
      <c r="H686" s="495"/>
      <c r="I686" s="484"/>
      <c r="J686" s="476">
        <f t="shared" si="43"/>
        <v>0</v>
      </c>
      <c r="K686" s="475"/>
      <c r="L686" s="476">
        <f t="shared" si="43"/>
        <v>0</v>
      </c>
      <c r="M686" s="140">
        <f>IF(AND(G686=Summary!$F$32,I686&lt;=$C$18,OR(I687&gt;=$C$18,I687=0),SUM($M$20:M685)&lt;1,Summary!$F$33="Single"),1,0)</f>
        <v>0</v>
      </c>
      <c r="N686" s="140">
        <f>IF(AND(G686=Summary!$F$32,I686&lt;=$C$18,OR(I687&gt;=$C$18,I687=0),SUM($N$20:N685)&lt;1,Summary!$F$33&lt;&gt;"Single"),1,0)</f>
        <v>0</v>
      </c>
      <c r="O686" s="503">
        <f>IF(M686=1,(($C$18-I686)*H686)+SUMIFS($J$20:J686,$G$20:G686,Summary!$F$32),IF(N686=1,(($C$18-K686)*H686)+SUMIFS($L$20:L686,$G$20:G686,Summary!$F$32),0))</f>
        <v>0</v>
      </c>
    </row>
    <row r="687" spans="7:15" x14ac:dyDescent="0.3">
      <c r="G687" s="500" t="s">
        <v>42</v>
      </c>
      <c r="H687" s="495"/>
      <c r="I687" s="484"/>
      <c r="J687" s="476">
        <f t="shared" si="43"/>
        <v>0</v>
      </c>
      <c r="K687" s="475"/>
      <c r="L687" s="476">
        <f t="shared" si="43"/>
        <v>0</v>
      </c>
      <c r="M687" s="140">
        <f>IF(AND(G687=Summary!$F$32,I687&lt;=$C$18,OR(I688&gt;=$C$18,I688=0),SUM($M$20:M686)&lt;1,Summary!$F$33="Single"),1,0)</f>
        <v>0</v>
      </c>
      <c r="N687" s="140">
        <f>IF(AND(G687=Summary!$F$32,I687&lt;=$C$18,OR(I688&gt;=$C$18,I688=0),SUM($N$20:N686)&lt;1,Summary!$F$33&lt;&gt;"Single"),1,0)</f>
        <v>0</v>
      </c>
      <c r="O687" s="503">
        <f>IF(M687=1,(($C$18-I687)*H687)+SUMIFS($J$20:J687,$G$20:G687,Summary!$F$32),IF(N687=1,(($C$18-K687)*H687)+SUMIFS($L$20:L687,$G$20:G687,Summary!$F$32),0))</f>
        <v>0</v>
      </c>
    </row>
    <row r="688" spans="7:15" x14ac:dyDescent="0.3">
      <c r="G688" s="500" t="s">
        <v>42</v>
      </c>
      <c r="H688" s="495"/>
      <c r="I688" s="484"/>
      <c r="J688" s="476">
        <f t="shared" si="43"/>
        <v>0</v>
      </c>
      <c r="K688" s="475"/>
      <c r="L688" s="476">
        <f t="shared" si="43"/>
        <v>0</v>
      </c>
      <c r="M688" s="140">
        <f>IF(AND(G688=Summary!$F$32,I688&lt;=$C$18,OR(I689&gt;=$C$18,I689=0),SUM($M$20:M687)&lt;1,Summary!$F$33="Single"),1,0)</f>
        <v>0</v>
      </c>
      <c r="N688" s="140">
        <f>IF(AND(G688=Summary!$F$32,I688&lt;=$C$18,OR(I689&gt;=$C$18,I689=0),SUM($N$20:N687)&lt;1,Summary!$F$33&lt;&gt;"Single"),1,0)</f>
        <v>0</v>
      </c>
      <c r="O688" s="503">
        <f>IF(M688=1,(($C$18-I688)*H688)+SUMIFS($J$20:J688,$G$20:G688,Summary!$F$32),IF(N688=1,(($C$18-K688)*H688)+SUMIFS($L$20:L688,$G$20:G688,Summary!$F$32),0))</f>
        <v>0</v>
      </c>
    </row>
    <row r="689" spans="7:15" x14ac:dyDescent="0.3">
      <c r="G689" s="500" t="s">
        <v>42</v>
      </c>
      <c r="H689" s="495"/>
      <c r="I689" s="484"/>
      <c r="J689" s="476">
        <f t="shared" si="43"/>
        <v>0</v>
      </c>
      <c r="K689" s="475"/>
      <c r="L689" s="476">
        <f t="shared" si="43"/>
        <v>0</v>
      </c>
      <c r="M689" s="140">
        <f>IF(AND(G689=Summary!$F$32,I689&lt;=$C$18,OR(I690&gt;=$C$18,I690=0),SUM($M$20:M688)&lt;1,Summary!$F$33="Single"),1,0)</f>
        <v>0</v>
      </c>
      <c r="N689" s="140">
        <f>IF(AND(G689=Summary!$F$32,I689&lt;=$C$18,OR(I690&gt;=$C$18,I690=0),SUM($N$20:N688)&lt;1,Summary!$F$33&lt;&gt;"Single"),1,0)</f>
        <v>0</v>
      </c>
      <c r="O689" s="503">
        <f>IF(M689=1,(($C$18-I689)*H689)+SUMIFS($J$20:J689,$G$20:G689,Summary!$F$32),IF(N689=1,(($C$18-K689)*H689)+SUMIFS($L$20:L689,$G$20:G689,Summary!$F$32),0))</f>
        <v>0</v>
      </c>
    </row>
    <row r="690" spans="7:15" x14ac:dyDescent="0.3">
      <c r="G690" s="500" t="s">
        <v>42</v>
      </c>
      <c r="H690" s="495"/>
      <c r="I690" s="484"/>
      <c r="J690" s="476">
        <f t="shared" si="43"/>
        <v>0</v>
      </c>
      <c r="K690" s="475"/>
      <c r="L690" s="476">
        <f t="shared" si="43"/>
        <v>0</v>
      </c>
      <c r="M690" s="140">
        <f>IF(AND(G690=Summary!$F$32,I690&lt;=$C$18,OR(I691&gt;=$C$18,I691=0),SUM($M$20:M689)&lt;1,Summary!$F$33="Single"),1,0)</f>
        <v>0</v>
      </c>
      <c r="N690" s="140">
        <f>IF(AND(G690=Summary!$F$32,I690&lt;=$C$18,OR(I691&gt;=$C$18,I691=0),SUM($N$20:N689)&lt;1,Summary!$F$33&lt;&gt;"Single"),1,0)</f>
        <v>0</v>
      </c>
      <c r="O690" s="503">
        <f>IF(M690=1,(($C$18-I690)*H690)+SUMIFS($J$20:J690,$G$20:G690,Summary!$F$32),IF(N690=1,(($C$18-K690)*H690)+SUMIFS($L$20:L690,$G$20:G690,Summary!$F$32),0))</f>
        <v>0</v>
      </c>
    </row>
    <row r="691" spans="7:15" x14ac:dyDescent="0.3">
      <c r="G691" s="500" t="s">
        <v>42</v>
      </c>
      <c r="H691" s="495"/>
      <c r="I691" s="484"/>
      <c r="J691" s="476">
        <f t="shared" si="43"/>
        <v>0</v>
      </c>
      <c r="K691" s="475"/>
      <c r="L691" s="476">
        <f t="shared" si="43"/>
        <v>0</v>
      </c>
      <c r="M691" s="140">
        <f>IF(AND(G691=Summary!$F$32,I691&lt;=$C$18,OR(I692&gt;=$C$18,I692=0),SUM($M$20:M690)&lt;1,Summary!$F$33="Single"),1,0)</f>
        <v>0</v>
      </c>
      <c r="N691" s="140">
        <f>IF(AND(G691=Summary!$F$32,I691&lt;=$C$18,OR(I692&gt;=$C$18,I692=0),SUM($N$20:N690)&lt;1,Summary!$F$33&lt;&gt;"Single"),1,0)</f>
        <v>0</v>
      </c>
      <c r="O691" s="503">
        <f>IF(M691=1,(($C$18-I691)*H691)+SUMIFS($J$20:J691,$G$20:G691,Summary!$F$32),IF(N691=1,(($C$18-K691)*H691)+SUMIFS($L$20:L691,$G$20:G691,Summary!$F$32),0))</f>
        <v>0</v>
      </c>
    </row>
    <row r="692" spans="7:15" x14ac:dyDescent="0.3">
      <c r="G692" s="500" t="s">
        <v>42</v>
      </c>
      <c r="H692" s="495"/>
      <c r="I692" s="484"/>
      <c r="J692" s="476">
        <f t="shared" si="43"/>
        <v>0</v>
      </c>
      <c r="K692" s="475"/>
      <c r="L692" s="476">
        <f t="shared" si="43"/>
        <v>0</v>
      </c>
      <c r="M692" s="140">
        <f>IF(AND(G692=Summary!$F$32,I692&lt;=$C$18,OR(I693&gt;=$C$18,I693=0),SUM($M$20:M691)&lt;1,Summary!$F$33="Single"),1,0)</f>
        <v>0</v>
      </c>
      <c r="N692" s="140">
        <f>IF(AND(G692=Summary!$F$32,I692&lt;=$C$18,OR(I693&gt;=$C$18,I693=0),SUM($N$20:N691)&lt;1,Summary!$F$33&lt;&gt;"Single"),1,0)</f>
        <v>0</v>
      </c>
      <c r="O692" s="503">
        <f>IF(M692=1,(($C$18-I692)*H692)+SUMIFS($J$20:J692,$G$20:G692,Summary!$F$32),IF(N692=1,(($C$18-K692)*H692)+SUMIFS($L$20:L692,$G$20:G692,Summary!$F$32),0))</f>
        <v>0</v>
      </c>
    </row>
    <row r="693" spans="7:15" x14ac:dyDescent="0.3">
      <c r="G693" s="500" t="s">
        <v>42</v>
      </c>
      <c r="H693" s="495"/>
      <c r="I693" s="484"/>
      <c r="J693" s="476">
        <f t="shared" si="43"/>
        <v>0</v>
      </c>
      <c r="K693" s="475"/>
      <c r="L693" s="476">
        <f t="shared" si="43"/>
        <v>0</v>
      </c>
      <c r="M693" s="140">
        <f>IF(AND(G693=Summary!$F$32,I693&lt;=$C$18,OR(I694&gt;=$C$18,I694=0),SUM($M$20:M692)&lt;1,Summary!$F$33="Single"),1,0)</f>
        <v>0</v>
      </c>
      <c r="N693" s="140">
        <f>IF(AND(G693=Summary!$F$32,I693&lt;=$C$18,OR(I694&gt;=$C$18,I694=0),SUM($N$20:N692)&lt;1,Summary!$F$33&lt;&gt;"Single"),1,0)</f>
        <v>0</v>
      </c>
      <c r="O693" s="503">
        <f>IF(M693=1,(($C$18-I693)*H693)+SUMIFS($J$20:J693,$G$20:G693,Summary!$F$32),IF(N693=1,(($C$18-K693)*H693)+SUMIFS($L$20:L693,$G$20:G693,Summary!$F$32),0))</f>
        <v>0</v>
      </c>
    </row>
    <row r="694" spans="7:15" x14ac:dyDescent="0.3">
      <c r="G694" s="500" t="s">
        <v>42</v>
      </c>
      <c r="H694" s="495"/>
      <c r="I694" s="484"/>
      <c r="J694" s="476">
        <f t="shared" si="43"/>
        <v>0</v>
      </c>
      <c r="K694" s="475"/>
      <c r="L694" s="476">
        <f t="shared" si="43"/>
        <v>0</v>
      </c>
      <c r="M694" s="140">
        <f>IF(AND(G694=Summary!$F$32,I694&lt;=$C$18,OR(I695&gt;=$C$18,I695=0),SUM($M$20:M693)&lt;1,Summary!$F$33="Single"),1,0)</f>
        <v>0</v>
      </c>
      <c r="N694" s="140">
        <f>IF(AND(G694=Summary!$F$32,I694&lt;=$C$18,OR(I695&gt;=$C$18,I695=0),SUM($N$20:N693)&lt;1,Summary!$F$33&lt;&gt;"Single"),1,0)</f>
        <v>0</v>
      </c>
      <c r="O694" s="503">
        <f>IF(M694=1,(($C$18-I694)*H694)+SUMIFS($J$20:J694,$G$20:G694,Summary!$F$32),IF(N694=1,(($C$18-K694)*H694)+SUMIFS($L$20:L694,$G$20:G694,Summary!$F$32),0))</f>
        <v>0</v>
      </c>
    </row>
    <row r="695" spans="7:15" x14ac:dyDescent="0.3">
      <c r="G695" s="500" t="s">
        <v>596</v>
      </c>
      <c r="H695" s="495">
        <v>0.02</v>
      </c>
      <c r="I695" s="484">
        <v>0</v>
      </c>
      <c r="J695" s="485">
        <v>0</v>
      </c>
      <c r="K695" s="475">
        <v>0</v>
      </c>
      <c r="L695" s="485">
        <v>0</v>
      </c>
      <c r="M695" s="140">
        <f>IF(AND(G695=Summary!$F$32,I695&lt;=$C$18,OR(I696&gt;=$C$18,I696=0),SUM($M$20:M694)&lt;1,Summary!$F$33="Single"),1,0)</f>
        <v>0</v>
      </c>
      <c r="N695" s="140">
        <f>IF(AND(G695=Summary!$F$32,I695&lt;=$C$18,OR(I696&gt;=$C$18,I696=0),SUM($N$20:N694)&lt;1,Summary!$F$33&lt;&gt;"Single"),1,0)</f>
        <v>0</v>
      </c>
      <c r="O695" s="503">
        <f>IF(M695=1,(($C$18-I695)*H695)+SUMIFS($J$20:J695,$G$20:G695,Summary!$F$32),IF(N695=1,(($C$18-K695)*H695)+SUMIFS($L$20:L695,$G$20:G695,Summary!$F$32),0))</f>
        <v>0</v>
      </c>
    </row>
    <row r="696" spans="7:15" x14ac:dyDescent="0.3">
      <c r="G696" s="500" t="s">
        <v>596</v>
      </c>
      <c r="H696" s="495">
        <v>0.03</v>
      </c>
      <c r="I696" s="484">
        <v>3000</v>
      </c>
      <c r="J696" s="476">
        <f>IF(H696&lt;&gt;0,(I696-I695)*$H695+SUM(J695:J695),0)</f>
        <v>60</v>
      </c>
      <c r="K696" s="475">
        <v>3000</v>
      </c>
      <c r="L696" s="476">
        <f>IF(J696&lt;&gt;0,(K696-K695)*$H695+SUM(L695:L695),0)</f>
        <v>60</v>
      </c>
      <c r="M696" s="140">
        <f>IF(AND(G696=Summary!$F$32,I696&lt;=$C$18,OR(I697&gt;=$C$18,I697=0),SUM($M$20:M695)&lt;1,Summary!$F$33="Single"),1,0)</f>
        <v>0</v>
      </c>
      <c r="N696" s="140">
        <f>IF(AND(G696=Summary!$F$32,I696&lt;=$C$18,OR(I697&gt;=$C$18,I697=0),SUM($N$20:N695)&lt;1,Summary!$F$33&lt;&gt;"Single"),1,0)</f>
        <v>0</v>
      </c>
      <c r="O696" s="503">
        <f>IF(M696=1,(($C$18-I696)*H696)+SUMIFS($J$20:J696,$G$20:G696,Summary!$F$32),IF(N696=1,(($C$18-K696)*H696)+SUMIFS($L$20:L696,$G$20:G696,Summary!$F$32),0))</f>
        <v>0</v>
      </c>
    </row>
    <row r="697" spans="7:15" x14ac:dyDescent="0.3">
      <c r="G697" s="500" t="s">
        <v>596</v>
      </c>
      <c r="H697" s="495">
        <v>0.05</v>
      </c>
      <c r="I697" s="484">
        <v>5000</v>
      </c>
      <c r="J697" s="476">
        <f t="shared" ref="J697:L709" si="44">IF(H697&lt;&gt;0,(I697-I696)*$H696+SUM(J696:J696),0)</f>
        <v>120</v>
      </c>
      <c r="K697" s="475">
        <v>5000</v>
      </c>
      <c r="L697" s="476">
        <f t="shared" si="44"/>
        <v>120</v>
      </c>
      <c r="M697" s="140">
        <f>IF(AND(G697=Summary!$F$32,I697&lt;=$C$18,OR(I698&gt;=$C$18,I698=0),SUM($M$20:M696)&lt;1,Summary!$F$33="Single"),1,0)</f>
        <v>0</v>
      </c>
      <c r="N697" s="140">
        <f>IF(AND(G697=Summary!$F$32,I697&lt;=$C$18,OR(I698&gt;=$C$18,I698=0),SUM($N$20:N696)&lt;1,Summary!$F$33&lt;&gt;"Single"),1,0)</f>
        <v>0</v>
      </c>
      <c r="O697" s="503">
        <f>IF(M697=1,(($C$18-I697)*H697)+SUMIFS($J$20:J697,$G$20:G697,Summary!$F$32),IF(N697=1,(($C$18-K697)*H697)+SUMIFS($L$20:L697,$G$20:G697,Summary!$F$32),0))</f>
        <v>0</v>
      </c>
    </row>
    <row r="698" spans="7:15" x14ac:dyDescent="0.3">
      <c r="G698" s="500" t="s">
        <v>596</v>
      </c>
      <c r="H698" s="495">
        <v>5.7500000000000002E-2</v>
      </c>
      <c r="I698" s="484">
        <v>17000</v>
      </c>
      <c r="J698" s="476">
        <f t="shared" si="44"/>
        <v>720</v>
      </c>
      <c r="K698" s="475">
        <v>17000</v>
      </c>
      <c r="L698" s="476">
        <f t="shared" si="44"/>
        <v>720</v>
      </c>
      <c r="M698" s="140">
        <f>IF(AND(G698=Summary!$F$32,I698&lt;=$C$18,OR(I699&gt;=$C$18,I699=0),SUM($M$20:M697)&lt;1,Summary!$F$33="Single"),1,0)</f>
        <v>0</v>
      </c>
      <c r="N698" s="140">
        <f>IF(AND(G698=Summary!$F$32,I698&lt;=$C$18,OR(I699&gt;=$C$18,I699=0),SUM($N$20:N697)&lt;1,Summary!$F$33&lt;&gt;"Single"),1,0)</f>
        <v>0</v>
      </c>
      <c r="O698" s="503">
        <f>IF(M698=1,(($C$18-I698)*H698)+SUMIFS($J$20:J698,$G$20:G698,Summary!$F$32),IF(N698=1,(($C$18-K698)*H698)+SUMIFS($L$20:L698,$G$20:G698,Summary!$F$32),0))</f>
        <v>0</v>
      </c>
    </row>
    <row r="699" spans="7:15" x14ac:dyDescent="0.3">
      <c r="G699" s="500" t="s">
        <v>596</v>
      </c>
      <c r="H699" s="495"/>
      <c r="I699" s="484"/>
      <c r="J699" s="476">
        <f t="shared" si="44"/>
        <v>0</v>
      </c>
      <c r="K699" s="475"/>
      <c r="L699" s="476">
        <f t="shared" si="44"/>
        <v>0</v>
      </c>
      <c r="M699" s="140">
        <f>IF(AND(G699=Summary!$F$32,I699&lt;=$C$18,OR(I700&gt;=$C$18,I700=0),SUM($M$20:M698)&lt;1,Summary!$F$33="Single"),1,0)</f>
        <v>0</v>
      </c>
      <c r="N699" s="140">
        <f>IF(AND(G699=Summary!$F$32,I699&lt;=$C$18,OR(I700&gt;=$C$18,I700=0),SUM($N$20:N698)&lt;1,Summary!$F$33&lt;&gt;"Single"),1,0)</f>
        <v>0</v>
      </c>
      <c r="O699" s="503">
        <f>IF(M699=1,(($C$18-I699)*H699)+SUMIFS($J$20:J699,$G$20:G699,Summary!$F$32),IF(N699=1,(($C$18-K699)*H699)+SUMIFS($L$20:L699,$G$20:G699,Summary!$F$32),0))</f>
        <v>0</v>
      </c>
    </row>
    <row r="700" spans="7:15" x14ac:dyDescent="0.3">
      <c r="G700" s="500" t="s">
        <v>596</v>
      </c>
      <c r="H700" s="495"/>
      <c r="I700" s="484"/>
      <c r="J700" s="476">
        <f t="shared" si="44"/>
        <v>0</v>
      </c>
      <c r="K700" s="475"/>
      <c r="L700" s="476">
        <f t="shared" si="44"/>
        <v>0</v>
      </c>
      <c r="M700" s="140">
        <f>IF(AND(G700=Summary!$F$32,I700&lt;=$C$18,OR(I701&gt;=$C$18,I701=0),SUM($M$20:M699)&lt;1,Summary!$F$33="Single"),1,0)</f>
        <v>0</v>
      </c>
      <c r="N700" s="140">
        <f>IF(AND(G700=Summary!$F$32,I700&lt;=$C$18,OR(I701&gt;=$C$18,I701=0),SUM($N$20:N699)&lt;1,Summary!$F$33&lt;&gt;"Single"),1,0)</f>
        <v>0</v>
      </c>
      <c r="O700" s="503">
        <f>IF(M700=1,(($C$18-I700)*H700)+SUMIFS($J$20:J700,$G$20:G700,Summary!$F$32),IF(N700=1,(($C$18-K700)*H700)+SUMIFS($L$20:L700,$G$20:G700,Summary!$F$32),0))</f>
        <v>0</v>
      </c>
    </row>
    <row r="701" spans="7:15" x14ac:dyDescent="0.3">
      <c r="G701" s="500" t="s">
        <v>596</v>
      </c>
      <c r="H701" s="495"/>
      <c r="I701" s="484"/>
      <c r="J701" s="476">
        <f t="shared" si="44"/>
        <v>0</v>
      </c>
      <c r="K701" s="475"/>
      <c r="L701" s="476">
        <f t="shared" si="44"/>
        <v>0</v>
      </c>
      <c r="M701" s="140">
        <f>IF(AND(G701=Summary!$F$32,I701&lt;=$C$18,OR(I702&gt;=$C$18,I702=0),SUM($M$20:M700)&lt;1,Summary!$F$33="Single"),1,0)</f>
        <v>0</v>
      </c>
      <c r="N701" s="140">
        <f>IF(AND(G701=Summary!$F$32,I701&lt;=$C$18,OR(I702&gt;=$C$18,I702=0),SUM($N$20:N700)&lt;1,Summary!$F$33&lt;&gt;"Single"),1,0)</f>
        <v>0</v>
      </c>
      <c r="O701" s="503">
        <f>IF(M701=1,(($C$18-I701)*H701)+SUMIFS($J$20:J701,$G$20:G701,Summary!$F$32),IF(N701=1,(($C$18-K701)*H701)+SUMIFS($L$20:L701,$G$20:G701,Summary!$F$32),0))</f>
        <v>0</v>
      </c>
    </row>
    <row r="702" spans="7:15" x14ac:dyDescent="0.3">
      <c r="G702" s="500" t="s">
        <v>596</v>
      </c>
      <c r="H702" s="495"/>
      <c r="I702" s="484"/>
      <c r="J702" s="476">
        <f t="shared" si="44"/>
        <v>0</v>
      </c>
      <c r="K702" s="475"/>
      <c r="L702" s="476">
        <f t="shared" si="44"/>
        <v>0</v>
      </c>
      <c r="M702" s="140">
        <f>IF(AND(G702=Summary!$F$32,I702&lt;=$C$18,OR(I703&gt;=$C$18,I703=0),SUM($M$20:M701)&lt;1,Summary!$F$33="Single"),1,0)</f>
        <v>0</v>
      </c>
      <c r="N702" s="140">
        <f>IF(AND(G702=Summary!$F$32,I702&lt;=$C$18,OR(I703&gt;=$C$18,I703=0),SUM($N$20:N701)&lt;1,Summary!$F$33&lt;&gt;"Single"),1,0)</f>
        <v>0</v>
      </c>
      <c r="O702" s="503">
        <f>IF(M702=1,(($C$18-I702)*H702)+SUMIFS($J$20:J702,$G$20:G702,Summary!$F$32),IF(N702=1,(($C$18-K702)*H702)+SUMIFS($L$20:L702,$G$20:G702,Summary!$F$32),0))</f>
        <v>0</v>
      </c>
    </row>
    <row r="703" spans="7:15" x14ac:dyDescent="0.3">
      <c r="G703" s="500" t="s">
        <v>596</v>
      </c>
      <c r="H703" s="495"/>
      <c r="I703" s="484"/>
      <c r="J703" s="476">
        <f t="shared" si="44"/>
        <v>0</v>
      </c>
      <c r="K703" s="475"/>
      <c r="L703" s="476">
        <f t="shared" si="44"/>
        <v>0</v>
      </c>
      <c r="M703" s="140">
        <f>IF(AND(G703=Summary!$F$32,I703&lt;=$C$18,OR(I704&gt;=$C$18,I704=0),SUM($M$20:M702)&lt;1,Summary!$F$33="Single"),1,0)</f>
        <v>0</v>
      </c>
      <c r="N703" s="140">
        <f>IF(AND(G703=Summary!$F$32,I703&lt;=$C$18,OR(I704&gt;=$C$18,I704=0),SUM($N$20:N702)&lt;1,Summary!$F$33&lt;&gt;"Single"),1,0)</f>
        <v>0</v>
      </c>
      <c r="O703" s="503">
        <f>IF(M703=1,(($C$18-I703)*H703)+SUMIFS($J$20:J703,$G$20:G703,Summary!$F$32),IF(N703=1,(($C$18-K703)*H703)+SUMIFS($L$20:L703,$G$20:G703,Summary!$F$32),0))</f>
        <v>0</v>
      </c>
    </row>
    <row r="704" spans="7:15" x14ac:dyDescent="0.3">
      <c r="G704" s="500" t="s">
        <v>596</v>
      </c>
      <c r="H704" s="495"/>
      <c r="I704" s="484"/>
      <c r="J704" s="476">
        <f t="shared" si="44"/>
        <v>0</v>
      </c>
      <c r="K704" s="475"/>
      <c r="L704" s="476">
        <f t="shared" si="44"/>
        <v>0</v>
      </c>
      <c r="M704" s="140">
        <f>IF(AND(G704=Summary!$F$32,I704&lt;=$C$18,OR(I705&gt;=$C$18,I705=0),SUM($M$20:M703)&lt;1,Summary!$F$33="Single"),1,0)</f>
        <v>0</v>
      </c>
      <c r="N704" s="140">
        <f>IF(AND(G704=Summary!$F$32,I704&lt;=$C$18,OR(I705&gt;=$C$18,I705=0),SUM($N$20:N703)&lt;1,Summary!$F$33&lt;&gt;"Single"),1,0)</f>
        <v>0</v>
      </c>
      <c r="O704" s="503">
        <f>IF(M704=1,(($C$18-I704)*H704)+SUMIFS($J$20:J704,$G$20:G704,Summary!$F$32),IF(N704=1,(($C$18-K704)*H704)+SUMIFS($L$20:L704,$G$20:G704,Summary!$F$32),0))</f>
        <v>0</v>
      </c>
    </row>
    <row r="705" spans="7:15" x14ac:dyDescent="0.3">
      <c r="G705" s="500" t="s">
        <v>596</v>
      </c>
      <c r="H705" s="495"/>
      <c r="I705" s="484"/>
      <c r="J705" s="476">
        <f t="shared" si="44"/>
        <v>0</v>
      </c>
      <c r="K705" s="475"/>
      <c r="L705" s="476">
        <f t="shared" si="44"/>
        <v>0</v>
      </c>
      <c r="M705" s="140">
        <f>IF(AND(G705=Summary!$F$32,I705&lt;=$C$18,OR(I706&gt;=$C$18,I706=0),SUM($M$20:M704)&lt;1,Summary!$F$33="Single"),1,0)</f>
        <v>0</v>
      </c>
      <c r="N705" s="140">
        <f>IF(AND(G705=Summary!$F$32,I705&lt;=$C$18,OR(I706&gt;=$C$18,I706=0),SUM($N$20:N704)&lt;1,Summary!$F$33&lt;&gt;"Single"),1,0)</f>
        <v>0</v>
      </c>
      <c r="O705" s="503">
        <f>IF(M705=1,(($C$18-I705)*H705)+SUMIFS($J$20:J705,$G$20:G705,Summary!$F$32),IF(N705=1,(($C$18-K705)*H705)+SUMIFS($L$20:L705,$G$20:G705,Summary!$F$32),0))</f>
        <v>0</v>
      </c>
    </row>
    <row r="706" spans="7:15" x14ac:dyDescent="0.3">
      <c r="G706" s="500" t="s">
        <v>596</v>
      </c>
      <c r="H706" s="495"/>
      <c r="I706" s="484"/>
      <c r="J706" s="476">
        <f t="shared" si="44"/>
        <v>0</v>
      </c>
      <c r="K706" s="475"/>
      <c r="L706" s="476">
        <f t="shared" si="44"/>
        <v>0</v>
      </c>
      <c r="M706" s="140">
        <f>IF(AND(G706=Summary!$F$32,I706&lt;=$C$18,OR(I707&gt;=$C$18,I707=0),SUM($M$20:M705)&lt;1,Summary!$F$33="Single"),1,0)</f>
        <v>0</v>
      </c>
      <c r="N706" s="140">
        <f>IF(AND(G706=Summary!$F$32,I706&lt;=$C$18,OR(I707&gt;=$C$18,I707=0),SUM($N$20:N705)&lt;1,Summary!$F$33&lt;&gt;"Single"),1,0)</f>
        <v>0</v>
      </c>
      <c r="O706" s="503">
        <f>IF(M706=1,(($C$18-I706)*H706)+SUMIFS($J$20:J706,$G$20:G706,Summary!$F$32),IF(N706=1,(($C$18-K706)*H706)+SUMIFS($L$20:L706,$G$20:G706,Summary!$F$32),0))</f>
        <v>0</v>
      </c>
    </row>
    <row r="707" spans="7:15" x14ac:dyDescent="0.3">
      <c r="G707" s="500" t="s">
        <v>596</v>
      </c>
      <c r="H707" s="495"/>
      <c r="I707" s="484"/>
      <c r="J707" s="476">
        <f t="shared" si="44"/>
        <v>0</v>
      </c>
      <c r="K707" s="475"/>
      <c r="L707" s="476">
        <f t="shared" si="44"/>
        <v>0</v>
      </c>
      <c r="M707" s="140">
        <f>IF(AND(G707=Summary!$F$32,I707&lt;=$C$18,OR(I708&gt;=$C$18,I708=0),SUM($M$20:M706)&lt;1,Summary!$F$33="Single"),1,0)</f>
        <v>0</v>
      </c>
      <c r="N707" s="140">
        <f>IF(AND(G707=Summary!$F$32,I707&lt;=$C$18,OR(I708&gt;=$C$18,I708=0),SUM($N$20:N706)&lt;1,Summary!$F$33&lt;&gt;"Single"),1,0)</f>
        <v>0</v>
      </c>
      <c r="O707" s="503">
        <f>IF(M707=1,(($C$18-I707)*H707)+SUMIFS($J$20:J707,$G$20:G707,Summary!$F$32),IF(N707=1,(($C$18-K707)*H707)+SUMIFS($L$20:L707,$G$20:G707,Summary!$F$32),0))</f>
        <v>0</v>
      </c>
    </row>
    <row r="708" spans="7:15" x14ac:dyDescent="0.3">
      <c r="G708" s="500" t="s">
        <v>596</v>
      </c>
      <c r="H708" s="495"/>
      <c r="I708" s="484"/>
      <c r="J708" s="476">
        <f t="shared" si="44"/>
        <v>0</v>
      </c>
      <c r="K708" s="475"/>
      <c r="L708" s="476">
        <f t="shared" si="44"/>
        <v>0</v>
      </c>
      <c r="M708" s="140">
        <f>IF(AND(G708=Summary!$F$32,I708&lt;=$C$18,OR(I709&gt;=$C$18,I709=0),SUM($M$20:M707)&lt;1,Summary!$F$33="Single"),1,0)</f>
        <v>0</v>
      </c>
      <c r="N708" s="140">
        <f>IF(AND(G708=Summary!$F$32,I708&lt;=$C$18,OR(I709&gt;=$C$18,I709=0),SUM($N$20:N707)&lt;1,Summary!$F$33&lt;&gt;"Single"),1,0)</f>
        <v>0</v>
      </c>
      <c r="O708" s="503">
        <f>IF(M708=1,(($C$18-I708)*H708)+SUMIFS($J$20:J708,$G$20:G708,Summary!$F$32),IF(N708=1,(($C$18-K708)*H708)+SUMIFS($L$20:L708,$G$20:G708,Summary!$F$32),0))</f>
        <v>0</v>
      </c>
    </row>
    <row r="709" spans="7:15" x14ac:dyDescent="0.3">
      <c r="G709" s="500" t="s">
        <v>596</v>
      </c>
      <c r="H709" s="495"/>
      <c r="I709" s="484"/>
      <c r="J709" s="476">
        <f t="shared" si="44"/>
        <v>0</v>
      </c>
      <c r="K709" s="475"/>
      <c r="L709" s="476">
        <f t="shared" si="44"/>
        <v>0</v>
      </c>
      <c r="M709" s="140">
        <f>IF(AND(G709=Summary!$F$32,I709&lt;=$C$18,OR(I710&gt;=$C$18,I710=0),SUM($M$20:M708)&lt;1,Summary!$F$33="Single"),1,0)</f>
        <v>0</v>
      </c>
      <c r="N709" s="140">
        <f>IF(AND(G709=Summary!$F$32,I709&lt;=$C$18,OR(I710&gt;=$C$18,I710=0),SUM($N$20:N708)&lt;1,Summary!$F$33&lt;&gt;"Single"),1,0)</f>
        <v>0</v>
      </c>
      <c r="O709" s="503">
        <f>IF(M709=1,(($C$18-I709)*H709)+SUMIFS($J$20:J709,$G$20:G709,Summary!$F$32),IF(N709=1,(($C$18-K709)*H709)+SUMIFS($L$20:L709,$G$20:G709,Summary!$F$32),0))</f>
        <v>0</v>
      </c>
    </row>
    <row r="710" spans="7:15" x14ac:dyDescent="0.3">
      <c r="G710" s="500" t="s">
        <v>597</v>
      </c>
      <c r="H710" s="495"/>
      <c r="I710" s="484"/>
      <c r="J710" s="485">
        <v>0</v>
      </c>
      <c r="K710" s="475"/>
      <c r="L710" s="485">
        <v>0</v>
      </c>
      <c r="M710" s="140">
        <f>IF(AND(G710=Summary!$F$32,I710&lt;=$C$18,OR(I711&gt;=$C$18,I711=0),SUM($M$20:M709)&lt;1,Summary!$F$33="Single"),1,0)</f>
        <v>0</v>
      </c>
      <c r="N710" s="140">
        <f>IF(AND(G710=Summary!$F$32,I710&lt;=$C$18,OR(I711&gt;=$C$18,I711=0),SUM($N$20:N709)&lt;1,Summary!$F$33&lt;&gt;"Single"),1,0)</f>
        <v>0</v>
      </c>
      <c r="O710" s="503">
        <f>IF(M710=1,(($C$18-I710)*H710)+SUMIFS($J$20:J710,$G$20:G710,Summary!$F$32),IF(N710=1,(($C$18-K710)*H710)+SUMIFS($L$20:L710,$G$20:G710,Summary!$F$32),0))</f>
        <v>0</v>
      </c>
    </row>
    <row r="711" spans="7:15" x14ac:dyDescent="0.3">
      <c r="G711" s="500" t="s">
        <v>597</v>
      </c>
      <c r="H711" s="495"/>
      <c r="I711" s="484"/>
      <c r="J711" s="476">
        <f>IF(H711&lt;&gt;0,(I711-I710)*$H710+SUM(J710:J710),0)</f>
        <v>0</v>
      </c>
      <c r="K711" s="475"/>
      <c r="L711" s="476">
        <f>IF(J711&lt;&gt;0,(K711-K710)*$H710+SUM(L710:L710),0)</f>
        <v>0</v>
      </c>
      <c r="M711" s="140">
        <f>IF(AND(G711=Summary!$F$32,I711&lt;=$C$18,OR(I712&gt;=$C$18,I712=0),SUM($M$20:M710)&lt;1,Summary!$F$33="Single"),1,0)</f>
        <v>0</v>
      </c>
      <c r="N711" s="140">
        <f>IF(AND(G711=Summary!$F$32,I711&lt;=$C$18,OR(I712&gt;=$C$18,I712=0),SUM($N$20:N710)&lt;1,Summary!$F$33&lt;&gt;"Single"),1,0)</f>
        <v>0</v>
      </c>
      <c r="O711" s="503">
        <f>IF(M711=1,(($C$18-I711)*H711)+SUMIFS($J$20:J711,$G$20:G711,Summary!$F$32),IF(N711=1,(($C$18-K711)*H711)+SUMIFS($L$20:L711,$G$20:G711,Summary!$F$32),0))</f>
        <v>0</v>
      </c>
    </row>
    <row r="712" spans="7:15" x14ac:dyDescent="0.3">
      <c r="G712" s="500" t="s">
        <v>597</v>
      </c>
      <c r="H712" s="495"/>
      <c r="I712" s="484"/>
      <c r="J712" s="476">
        <f t="shared" ref="J712:L724" si="45">IF(H712&lt;&gt;0,(I712-I711)*$H711+SUM(J711:J711),0)</f>
        <v>0</v>
      </c>
      <c r="K712" s="475"/>
      <c r="L712" s="476">
        <f t="shared" si="45"/>
        <v>0</v>
      </c>
      <c r="M712" s="140">
        <f>IF(AND(G712=Summary!$F$32,I712&lt;=$C$18,OR(I713&gt;=$C$18,I713=0),SUM($M$20:M711)&lt;1,Summary!$F$33="Single"),1,0)</f>
        <v>0</v>
      </c>
      <c r="N712" s="140">
        <f>IF(AND(G712=Summary!$F$32,I712&lt;=$C$18,OR(I713&gt;=$C$18,I713=0),SUM($N$20:N711)&lt;1,Summary!$F$33&lt;&gt;"Single"),1,0)</f>
        <v>0</v>
      </c>
      <c r="O712" s="503">
        <f>IF(M712=1,(($C$18-I712)*H712)+SUMIFS($J$20:J712,$G$20:G712,Summary!$F$32),IF(N712=1,(($C$18-K712)*H712)+SUMIFS($L$20:L712,$G$20:G712,Summary!$F$32),0))</f>
        <v>0</v>
      </c>
    </row>
    <row r="713" spans="7:15" x14ac:dyDescent="0.3">
      <c r="G713" s="500" t="s">
        <v>597</v>
      </c>
      <c r="H713" s="495"/>
      <c r="I713" s="484"/>
      <c r="J713" s="476">
        <f t="shared" si="45"/>
        <v>0</v>
      </c>
      <c r="K713" s="475"/>
      <c r="L713" s="476">
        <f t="shared" si="45"/>
        <v>0</v>
      </c>
      <c r="M713" s="140">
        <f>IF(AND(G713=Summary!$F$32,I713&lt;=$C$18,OR(I714&gt;=$C$18,I714=0),SUM($M$20:M712)&lt;1,Summary!$F$33="Single"),1,0)</f>
        <v>0</v>
      </c>
      <c r="N713" s="140">
        <f>IF(AND(G713=Summary!$F$32,I713&lt;=$C$18,OR(I714&gt;=$C$18,I714=0),SUM($N$20:N712)&lt;1,Summary!$F$33&lt;&gt;"Single"),1,0)</f>
        <v>0</v>
      </c>
      <c r="O713" s="503">
        <f>IF(M713=1,(($C$18-I713)*H713)+SUMIFS($J$20:J713,$G$20:G713,Summary!$F$32),IF(N713=1,(($C$18-K713)*H713)+SUMIFS($L$20:L713,$G$20:G713,Summary!$F$32),0))</f>
        <v>0</v>
      </c>
    </row>
    <row r="714" spans="7:15" x14ac:dyDescent="0.3">
      <c r="G714" s="500" t="s">
        <v>597</v>
      </c>
      <c r="H714" s="495"/>
      <c r="I714" s="484"/>
      <c r="J714" s="476">
        <f t="shared" si="45"/>
        <v>0</v>
      </c>
      <c r="K714" s="475"/>
      <c r="L714" s="476">
        <f t="shared" si="45"/>
        <v>0</v>
      </c>
      <c r="M714" s="140">
        <f>IF(AND(G714=Summary!$F$32,I714&lt;=$C$18,OR(I715&gt;=$C$18,I715=0),SUM($M$20:M713)&lt;1,Summary!$F$33="Single"),1,0)</f>
        <v>0</v>
      </c>
      <c r="N714" s="140">
        <f>IF(AND(G714=Summary!$F$32,I714&lt;=$C$18,OR(I715&gt;=$C$18,I715=0),SUM($N$20:N713)&lt;1,Summary!$F$33&lt;&gt;"Single"),1,0)</f>
        <v>0</v>
      </c>
      <c r="O714" s="503">
        <f>IF(M714=1,(($C$18-I714)*H714)+SUMIFS($J$20:J714,$G$20:G714,Summary!$F$32),IF(N714=1,(($C$18-K714)*H714)+SUMIFS($L$20:L714,$G$20:G714,Summary!$F$32),0))</f>
        <v>0</v>
      </c>
    </row>
    <row r="715" spans="7:15" x14ac:dyDescent="0.3">
      <c r="G715" s="500" t="s">
        <v>597</v>
      </c>
      <c r="H715" s="495"/>
      <c r="I715" s="484"/>
      <c r="J715" s="476">
        <f t="shared" si="45"/>
        <v>0</v>
      </c>
      <c r="K715" s="475"/>
      <c r="L715" s="476">
        <f t="shared" si="45"/>
        <v>0</v>
      </c>
      <c r="M715" s="140">
        <f>IF(AND(G715=Summary!$F$32,I715&lt;=$C$18,OR(I716&gt;=$C$18,I716=0),SUM($M$20:M714)&lt;1,Summary!$F$33="Single"),1,0)</f>
        <v>0</v>
      </c>
      <c r="N715" s="140">
        <f>IF(AND(G715=Summary!$F$32,I715&lt;=$C$18,OR(I716&gt;=$C$18,I716=0),SUM($N$20:N714)&lt;1,Summary!$F$33&lt;&gt;"Single"),1,0)</f>
        <v>0</v>
      </c>
      <c r="O715" s="503">
        <f>IF(M715=1,(($C$18-I715)*H715)+SUMIFS($J$20:J715,$G$20:G715,Summary!$F$32),IF(N715=1,(($C$18-K715)*H715)+SUMIFS($L$20:L715,$G$20:G715,Summary!$F$32),0))</f>
        <v>0</v>
      </c>
    </row>
    <row r="716" spans="7:15" x14ac:dyDescent="0.3">
      <c r="G716" s="500" t="s">
        <v>597</v>
      </c>
      <c r="H716" s="495"/>
      <c r="I716" s="484"/>
      <c r="J716" s="476">
        <f t="shared" si="45"/>
        <v>0</v>
      </c>
      <c r="K716" s="475"/>
      <c r="L716" s="476">
        <f t="shared" si="45"/>
        <v>0</v>
      </c>
      <c r="M716" s="140">
        <f>IF(AND(G716=Summary!$F$32,I716&lt;=$C$18,OR(I717&gt;=$C$18,I717=0),SUM($M$20:M715)&lt;1,Summary!$F$33="Single"),1,0)</f>
        <v>0</v>
      </c>
      <c r="N716" s="140">
        <f>IF(AND(G716=Summary!$F$32,I716&lt;=$C$18,OR(I717&gt;=$C$18,I717=0),SUM($N$20:N715)&lt;1,Summary!$F$33&lt;&gt;"Single"),1,0)</f>
        <v>0</v>
      </c>
      <c r="O716" s="503">
        <f>IF(M716=1,(($C$18-I716)*H716)+SUMIFS($J$20:J716,$G$20:G716,Summary!$F$32),IF(N716=1,(($C$18-K716)*H716)+SUMIFS($L$20:L716,$G$20:G716,Summary!$F$32),0))</f>
        <v>0</v>
      </c>
    </row>
    <row r="717" spans="7:15" x14ac:dyDescent="0.3">
      <c r="G717" s="500" t="s">
        <v>597</v>
      </c>
      <c r="H717" s="495"/>
      <c r="I717" s="484"/>
      <c r="J717" s="476">
        <f t="shared" si="45"/>
        <v>0</v>
      </c>
      <c r="K717" s="475"/>
      <c r="L717" s="476">
        <f t="shared" si="45"/>
        <v>0</v>
      </c>
      <c r="M717" s="140">
        <f>IF(AND(G717=Summary!$F$32,I717&lt;=$C$18,OR(I718&gt;=$C$18,I718=0),SUM($M$20:M716)&lt;1,Summary!$F$33="Single"),1,0)</f>
        <v>0</v>
      </c>
      <c r="N717" s="140">
        <f>IF(AND(G717=Summary!$F$32,I717&lt;=$C$18,OR(I718&gt;=$C$18,I718=0),SUM($N$20:N716)&lt;1,Summary!$F$33&lt;&gt;"Single"),1,0)</f>
        <v>0</v>
      </c>
      <c r="O717" s="503">
        <f>IF(M717=1,(($C$18-I717)*H717)+SUMIFS($J$20:J717,$G$20:G717,Summary!$F$32),IF(N717=1,(($C$18-K717)*H717)+SUMIFS($L$20:L717,$G$20:G717,Summary!$F$32),0))</f>
        <v>0</v>
      </c>
    </row>
    <row r="718" spans="7:15" x14ac:dyDescent="0.3">
      <c r="G718" s="500" t="s">
        <v>597</v>
      </c>
      <c r="H718" s="495"/>
      <c r="I718" s="484"/>
      <c r="J718" s="476">
        <f t="shared" si="45"/>
        <v>0</v>
      </c>
      <c r="K718" s="475"/>
      <c r="L718" s="476">
        <f t="shared" si="45"/>
        <v>0</v>
      </c>
      <c r="M718" s="140">
        <f>IF(AND(G718=Summary!$F$32,I718&lt;=$C$18,OR(I719&gt;=$C$18,I719=0),SUM($M$20:M717)&lt;1,Summary!$F$33="Single"),1,0)</f>
        <v>0</v>
      </c>
      <c r="N718" s="140">
        <f>IF(AND(G718=Summary!$F$32,I718&lt;=$C$18,OR(I719&gt;=$C$18,I719=0),SUM($N$20:N717)&lt;1,Summary!$F$33&lt;&gt;"Single"),1,0)</f>
        <v>0</v>
      </c>
      <c r="O718" s="503">
        <f>IF(M718=1,(($C$18-I718)*H718)+SUMIFS($J$20:J718,$G$20:G718,Summary!$F$32),IF(N718=1,(($C$18-K718)*H718)+SUMIFS($L$20:L718,$G$20:G718,Summary!$F$32),0))</f>
        <v>0</v>
      </c>
    </row>
    <row r="719" spans="7:15" x14ac:dyDescent="0.3">
      <c r="G719" s="500" t="s">
        <v>597</v>
      </c>
      <c r="H719" s="495"/>
      <c r="I719" s="484"/>
      <c r="J719" s="476">
        <f t="shared" si="45"/>
        <v>0</v>
      </c>
      <c r="K719" s="475"/>
      <c r="L719" s="476">
        <f t="shared" si="45"/>
        <v>0</v>
      </c>
      <c r="M719" s="140">
        <f>IF(AND(G719=Summary!$F$32,I719&lt;=$C$18,OR(I720&gt;=$C$18,I720=0),SUM($M$20:M718)&lt;1,Summary!$F$33="Single"),1,0)</f>
        <v>0</v>
      </c>
      <c r="N719" s="140">
        <f>IF(AND(G719=Summary!$F$32,I719&lt;=$C$18,OR(I720&gt;=$C$18,I720=0),SUM($N$20:N718)&lt;1,Summary!$F$33&lt;&gt;"Single"),1,0)</f>
        <v>0</v>
      </c>
      <c r="O719" s="503">
        <f>IF(M719=1,(($C$18-I719)*H719)+SUMIFS($J$20:J719,$G$20:G719,Summary!$F$32),IF(N719=1,(($C$18-K719)*H719)+SUMIFS($L$20:L719,$G$20:G719,Summary!$F$32),0))</f>
        <v>0</v>
      </c>
    </row>
    <row r="720" spans="7:15" x14ac:dyDescent="0.3">
      <c r="G720" s="500" t="s">
        <v>597</v>
      </c>
      <c r="H720" s="495"/>
      <c r="I720" s="484"/>
      <c r="J720" s="476">
        <f t="shared" si="45"/>
        <v>0</v>
      </c>
      <c r="K720" s="475"/>
      <c r="L720" s="476">
        <f t="shared" si="45"/>
        <v>0</v>
      </c>
      <c r="M720" s="140">
        <f>IF(AND(G720=Summary!$F$32,I720&lt;=$C$18,OR(I721&gt;=$C$18,I721=0),SUM($M$20:M719)&lt;1,Summary!$F$33="Single"),1,0)</f>
        <v>0</v>
      </c>
      <c r="N720" s="140">
        <f>IF(AND(G720=Summary!$F$32,I720&lt;=$C$18,OR(I721&gt;=$C$18,I721=0),SUM($N$20:N719)&lt;1,Summary!$F$33&lt;&gt;"Single"),1,0)</f>
        <v>0</v>
      </c>
      <c r="O720" s="503">
        <f>IF(M720=1,(($C$18-I720)*H720)+SUMIFS($J$20:J720,$G$20:G720,Summary!$F$32),IF(N720=1,(($C$18-K720)*H720)+SUMIFS($L$20:L720,$G$20:G720,Summary!$F$32),0))</f>
        <v>0</v>
      </c>
    </row>
    <row r="721" spans="7:15" x14ac:dyDescent="0.3">
      <c r="G721" s="500" t="s">
        <v>597</v>
      </c>
      <c r="H721" s="495"/>
      <c r="I721" s="484"/>
      <c r="J721" s="476">
        <f t="shared" si="45"/>
        <v>0</v>
      </c>
      <c r="K721" s="475"/>
      <c r="L721" s="476">
        <f t="shared" si="45"/>
        <v>0</v>
      </c>
      <c r="M721" s="140">
        <f>IF(AND(G721=Summary!$F$32,I721&lt;=$C$18,OR(I722&gt;=$C$18,I722=0),SUM($M$20:M720)&lt;1,Summary!$F$33="Single"),1,0)</f>
        <v>0</v>
      </c>
      <c r="N721" s="140">
        <f>IF(AND(G721=Summary!$F$32,I721&lt;=$C$18,OR(I722&gt;=$C$18,I722=0),SUM($N$20:N720)&lt;1,Summary!$F$33&lt;&gt;"Single"),1,0)</f>
        <v>0</v>
      </c>
      <c r="O721" s="503">
        <f>IF(M721=1,(($C$18-I721)*H721)+SUMIFS($J$20:J721,$G$20:G721,Summary!$F$32),IF(N721=1,(($C$18-K721)*H721)+SUMIFS($L$20:L721,$G$20:G721,Summary!$F$32),0))</f>
        <v>0</v>
      </c>
    </row>
    <row r="722" spans="7:15" x14ac:dyDescent="0.3">
      <c r="G722" s="500" t="s">
        <v>597</v>
      </c>
      <c r="H722" s="495"/>
      <c r="I722" s="484"/>
      <c r="J722" s="476">
        <f t="shared" si="45"/>
        <v>0</v>
      </c>
      <c r="K722" s="475"/>
      <c r="L722" s="476">
        <f t="shared" si="45"/>
        <v>0</v>
      </c>
      <c r="M722" s="140">
        <f>IF(AND(G722=Summary!$F$32,I722&lt;=$C$18,OR(I723&gt;=$C$18,I723=0),SUM($M$20:M721)&lt;1,Summary!$F$33="Single"),1,0)</f>
        <v>0</v>
      </c>
      <c r="N722" s="140">
        <f>IF(AND(G722=Summary!$F$32,I722&lt;=$C$18,OR(I723&gt;=$C$18,I723=0),SUM($N$20:N721)&lt;1,Summary!$F$33&lt;&gt;"Single"),1,0)</f>
        <v>0</v>
      </c>
      <c r="O722" s="503">
        <f>IF(M722=1,(($C$18-I722)*H722)+SUMIFS($J$20:J722,$G$20:G722,Summary!$F$32),IF(N722=1,(($C$18-K722)*H722)+SUMIFS($L$20:L722,$G$20:G722,Summary!$F$32),0))</f>
        <v>0</v>
      </c>
    </row>
    <row r="723" spans="7:15" x14ac:dyDescent="0.3">
      <c r="G723" s="500" t="s">
        <v>597</v>
      </c>
      <c r="H723" s="495"/>
      <c r="I723" s="484"/>
      <c r="J723" s="476">
        <f t="shared" si="45"/>
        <v>0</v>
      </c>
      <c r="K723" s="475"/>
      <c r="L723" s="476">
        <f t="shared" si="45"/>
        <v>0</v>
      </c>
      <c r="M723" s="140">
        <f>IF(AND(G723=Summary!$F$32,I723&lt;=$C$18,OR(I724&gt;=$C$18,I724=0),SUM($M$20:M722)&lt;1,Summary!$F$33="Single"),1,0)</f>
        <v>0</v>
      </c>
      <c r="N723" s="140">
        <f>IF(AND(G723=Summary!$F$32,I723&lt;=$C$18,OR(I724&gt;=$C$18,I724=0),SUM($N$20:N722)&lt;1,Summary!$F$33&lt;&gt;"Single"),1,0)</f>
        <v>0</v>
      </c>
      <c r="O723" s="503">
        <f>IF(M723=1,(($C$18-I723)*H723)+SUMIFS($J$20:J723,$G$20:G723,Summary!$F$32),IF(N723=1,(($C$18-K723)*H723)+SUMIFS($L$20:L723,$G$20:G723,Summary!$F$32),0))</f>
        <v>0</v>
      </c>
    </row>
    <row r="724" spans="7:15" x14ac:dyDescent="0.3">
      <c r="G724" s="500" t="s">
        <v>597</v>
      </c>
      <c r="H724" s="495"/>
      <c r="I724" s="484"/>
      <c r="J724" s="476">
        <f t="shared" si="45"/>
        <v>0</v>
      </c>
      <c r="K724" s="475"/>
      <c r="L724" s="476">
        <f t="shared" si="45"/>
        <v>0</v>
      </c>
      <c r="M724" s="140">
        <f>IF(AND(G724=Summary!$F$32,I724&lt;=$C$18,OR(I725&gt;=$C$18,I725=0),SUM($M$20:M723)&lt;1,Summary!$F$33="Single"),1,0)</f>
        <v>0</v>
      </c>
      <c r="N724" s="140">
        <f>IF(AND(G724=Summary!$F$32,I724&lt;=$C$18,OR(I725&gt;=$C$18,I725=0),SUM($N$20:N723)&lt;1,Summary!$F$33&lt;&gt;"Single"),1,0)</f>
        <v>0</v>
      </c>
      <c r="O724" s="503">
        <f>IF(M724=1,(($C$18-I724)*H724)+SUMIFS($J$20:J724,$G$20:G724,Summary!$F$32),IF(N724=1,(($C$18-K724)*H724)+SUMIFS($L$20:L724,$G$20:G724,Summary!$F$32),0))</f>
        <v>0</v>
      </c>
    </row>
    <row r="725" spans="7:15" x14ac:dyDescent="0.3">
      <c r="G725" s="500" t="s">
        <v>598</v>
      </c>
      <c r="H725" s="495">
        <v>0.03</v>
      </c>
      <c r="I725" s="484">
        <v>0</v>
      </c>
      <c r="J725" s="485">
        <v>0</v>
      </c>
      <c r="K725" s="475">
        <v>0</v>
      </c>
      <c r="L725" s="485">
        <v>0</v>
      </c>
      <c r="M725" s="140">
        <f>IF(AND(G725=Summary!$F$32,I725&lt;=$C$18,OR(I726&gt;=$C$18,I726=0),SUM($M$20:M724)&lt;1,Summary!$F$33="Single"),1,0)</f>
        <v>0</v>
      </c>
      <c r="N725" s="140">
        <f>IF(AND(G725=Summary!$F$32,I725&lt;=$C$18,OR(I726&gt;=$C$18,I726=0),SUM($N$20:N724)&lt;1,Summary!$F$33&lt;&gt;"Single"),1,0)</f>
        <v>0</v>
      </c>
      <c r="O725" s="503">
        <f>IF(M725=1,(($C$18-I725)*H725)+SUMIFS($J$20:J725,$G$20:G725,Summary!$F$32),IF(N725=1,(($C$18-K725)*H725)+SUMIFS($L$20:L725,$G$20:G725,Summary!$F$32),0))</f>
        <v>0</v>
      </c>
    </row>
    <row r="726" spans="7:15" x14ac:dyDescent="0.3">
      <c r="G726" s="500" t="s">
        <v>598</v>
      </c>
      <c r="H726" s="495">
        <v>0.04</v>
      </c>
      <c r="I726" s="484">
        <v>10000</v>
      </c>
      <c r="J726" s="476">
        <f>IF(H726&lt;&gt;0,(I726-I725)*$H725+SUM(J725:J725),0)</f>
        <v>300</v>
      </c>
      <c r="K726" s="475">
        <v>10000</v>
      </c>
      <c r="L726" s="476">
        <f>IF(J726&lt;&gt;0,(K726-K725)*$H725+SUM(L725:L725),0)</f>
        <v>300</v>
      </c>
      <c r="M726" s="140">
        <f>IF(AND(G726=Summary!$F$32,I726&lt;=$C$18,OR(I727&gt;=$C$18,I727=0),SUM($M$20:M725)&lt;1,Summary!$F$33="Single"),1,0)</f>
        <v>0</v>
      </c>
      <c r="N726" s="140">
        <f>IF(AND(G726=Summary!$F$32,I726&lt;=$C$18,OR(I727&gt;=$C$18,I727=0),SUM($N$20:N725)&lt;1,Summary!$F$33&lt;&gt;"Single"),1,0)</f>
        <v>0</v>
      </c>
      <c r="O726" s="503">
        <f>IF(M726=1,(($C$18-I726)*H726)+SUMIFS($J$20:J726,$G$20:G726,Summary!$F$32),IF(N726=1,(($C$18-K726)*H726)+SUMIFS($L$20:L726,$G$20:G726,Summary!$F$32),0))</f>
        <v>0</v>
      </c>
    </row>
    <row r="727" spans="7:15" x14ac:dyDescent="0.3">
      <c r="G727" s="500" t="s">
        <v>598</v>
      </c>
      <c r="H727" s="495">
        <v>4.4999999999999998E-2</v>
      </c>
      <c r="I727" s="484">
        <v>25000</v>
      </c>
      <c r="J727" s="476">
        <f t="shared" ref="J727:L739" si="46">IF(H727&lt;&gt;0,(I727-I726)*$H726+SUM(J726:J726),0)</f>
        <v>900</v>
      </c>
      <c r="K727" s="475">
        <v>25000</v>
      </c>
      <c r="L727" s="476">
        <f t="shared" si="46"/>
        <v>900</v>
      </c>
      <c r="M727" s="140">
        <f>IF(AND(G727=Summary!$F$32,I727&lt;=$C$18,OR(I728&gt;=$C$18,I728=0),SUM($M$20:M726)&lt;1,Summary!$F$33="Single"),1,0)</f>
        <v>0</v>
      </c>
      <c r="N727" s="140">
        <f>IF(AND(G727=Summary!$F$32,I727&lt;=$C$18,OR(I728&gt;=$C$18,I728=0),SUM($N$20:N726)&lt;1,Summary!$F$33&lt;&gt;"Single"),1,0)</f>
        <v>0</v>
      </c>
      <c r="O727" s="503">
        <f>IF(M727=1,(($C$18-I727)*H727)+SUMIFS($J$20:J727,$G$20:G727,Summary!$F$32),IF(N727=1,(($C$18-K727)*H727)+SUMIFS($L$20:L727,$G$20:G727,Summary!$F$32),0))</f>
        <v>0</v>
      </c>
    </row>
    <row r="728" spans="7:15" x14ac:dyDescent="0.3">
      <c r="G728" s="500" t="s">
        <v>598</v>
      </c>
      <c r="H728" s="495">
        <v>0.06</v>
      </c>
      <c r="I728" s="484">
        <v>40000</v>
      </c>
      <c r="J728" s="476">
        <f t="shared" si="46"/>
        <v>1575</v>
      </c>
      <c r="K728" s="475">
        <v>40000</v>
      </c>
      <c r="L728" s="476">
        <f t="shared" si="46"/>
        <v>1575</v>
      </c>
      <c r="M728" s="140">
        <f>IF(AND(G728=Summary!$F$32,I728&lt;=$C$18,OR(I729&gt;=$C$18,I729=0),SUM($M$20:M727)&lt;1,Summary!$F$33="Single"),1,0)</f>
        <v>0</v>
      </c>
      <c r="N728" s="140">
        <f>IF(AND(G728=Summary!$F$32,I728&lt;=$C$18,OR(I729&gt;=$C$18,I729=0),SUM($N$20:N727)&lt;1,Summary!$F$33&lt;&gt;"Single"),1,0)</f>
        <v>0</v>
      </c>
      <c r="O728" s="503">
        <f>IF(M728=1,(($C$18-I728)*H728)+SUMIFS($J$20:J728,$G$20:G728,Summary!$F$32),IF(N728=1,(($C$18-K728)*H728)+SUMIFS($L$20:L728,$G$20:G728,Summary!$F$32),0))</f>
        <v>0</v>
      </c>
    </row>
    <row r="729" spans="7:15" x14ac:dyDescent="0.3">
      <c r="G729" s="500" t="s">
        <v>598</v>
      </c>
      <c r="H729" s="495">
        <v>6.5000000000000002E-2</v>
      </c>
      <c r="I729" s="484">
        <v>60000</v>
      </c>
      <c r="J729" s="476">
        <f t="shared" si="46"/>
        <v>2775</v>
      </c>
      <c r="K729" s="475">
        <v>60000</v>
      </c>
      <c r="L729" s="476">
        <f t="shared" si="46"/>
        <v>2775</v>
      </c>
      <c r="M729" s="140">
        <f>IF(AND(G729=Summary!$F$32,I729&lt;=$C$18,OR(I730&gt;=$C$18,I730=0),SUM($M$20:M728)&lt;1,Summary!$F$33="Single"),1,0)</f>
        <v>0</v>
      </c>
      <c r="N729" s="140">
        <f>IF(AND(G729=Summary!$F$32,I729&lt;=$C$18,OR(I730&gt;=$C$18,I730=0),SUM($N$20:N728)&lt;1,Summary!$F$33&lt;&gt;"Single"),1,0)</f>
        <v>0</v>
      </c>
      <c r="O729" s="503">
        <f>IF(M729=1,(($C$18-I729)*H729)+SUMIFS($J$20:J729,$G$20:G729,Summary!$F$32),IF(N729=1,(($C$18-K729)*H729)+SUMIFS($L$20:L729,$G$20:G729,Summary!$F$32),0))</f>
        <v>0</v>
      </c>
    </row>
    <row r="730" spans="7:15" x14ac:dyDescent="0.3">
      <c r="G730" s="500" t="s">
        <v>598</v>
      </c>
      <c r="H730" s="495"/>
      <c r="I730" s="484"/>
      <c r="J730" s="476">
        <f t="shared" si="46"/>
        <v>0</v>
      </c>
      <c r="K730" s="475"/>
      <c r="L730" s="476">
        <f t="shared" si="46"/>
        <v>0</v>
      </c>
      <c r="M730" s="140">
        <f>IF(AND(G730=Summary!$F$32,I730&lt;=$C$18,OR(I731&gt;=$C$18,I731=0),SUM($M$20:M729)&lt;1,Summary!$F$33="Single"),1,0)</f>
        <v>0</v>
      </c>
      <c r="N730" s="140">
        <f>IF(AND(G730=Summary!$F$32,I730&lt;=$C$18,OR(I731&gt;=$C$18,I731=0),SUM($N$20:N729)&lt;1,Summary!$F$33&lt;&gt;"Single"),1,0)</f>
        <v>0</v>
      </c>
      <c r="O730" s="503">
        <f>IF(M730=1,(($C$18-I730)*H730)+SUMIFS($J$20:J730,$G$20:G730,Summary!$F$32),IF(N730=1,(($C$18-K730)*H730)+SUMIFS($L$20:L730,$G$20:G730,Summary!$F$32),0))</f>
        <v>0</v>
      </c>
    </row>
    <row r="731" spans="7:15" x14ac:dyDescent="0.3">
      <c r="G731" s="500" t="s">
        <v>598</v>
      </c>
      <c r="H731" s="495"/>
      <c r="I731" s="484"/>
      <c r="J731" s="476">
        <f t="shared" si="46"/>
        <v>0</v>
      </c>
      <c r="K731" s="475"/>
      <c r="L731" s="476">
        <f t="shared" si="46"/>
        <v>0</v>
      </c>
      <c r="M731" s="140">
        <f>IF(AND(G731=Summary!$F$32,I731&lt;=$C$18,OR(I732&gt;=$C$18,I732=0),SUM($M$20:M730)&lt;1,Summary!$F$33="Single"),1,0)</f>
        <v>0</v>
      </c>
      <c r="N731" s="140">
        <f>IF(AND(G731=Summary!$F$32,I731&lt;=$C$18,OR(I732&gt;=$C$18,I732=0),SUM($N$20:N730)&lt;1,Summary!$F$33&lt;&gt;"Single"),1,0)</f>
        <v>0</v>
      </c>
      <c r="O731" s="503">
        <f>IF(M731=1,(($C$18-I731)*H731)+SUMIFS($J$20:J731,$G$20:G731,Summary!$F$32),IF(N731=1,(($C$18-K731)*H731)+SUMIFS($L$20:L731,$G$20:G731,Summary!$F$32),0))</f>
        <v>0</v>
      </c>
    </row>
    <row r="732" spans="7:15" x14ac:dyDescent="0.3">
      <c r="G732" s="500" t="s">
        <v>598</v>
      </c>
      <c r="H732" s="495"/>
      <c r="I732" s="484"/>
      <c r="J732" s="476">
        <f t="shared" si="46"/>
        <v>0</v>
      </c>
      <c r="K732" s="475"/>
      <c r="L732" s="476">
        <f t="shared" si="46"/>
        <v>0</v>
      </c>
      <c r="M732" s="140">
        <f>IF(AND(G732=Summary!$F$32,I732&lt;=$C$18,OR(I733&gt;=$C$18,I733=0),SUM($M$20:M731)&lt;1,Summary!$F$33="Single"),1,0)</f>
        <v>0</v>
      </c>
      <c r="N732" s="140">
        <f>IF(AND(G732=Summary!$F$32,I732&lt;=$C$18,OR(I733&gt;=$C$18,I733=0),SUM($N$20:N731)&lt;1,Summary!$F$33&lt;&gt;"Single"),1,0)</f>
        <v>0</v>
      </c>
      <c r="O732" s="503">
        <f>IF(M732=1,(($C$18-I732)*H732)+SUMIFS($J$20:J732,$G$20:G732,Summary!$F$32),IF(N732=1,(($C$18-K732)*H732)+SUMIFS($L$20:L732,$G$20:G732,Summary!$F$32),0))</f>
        <v>0</v>
      </c>
    </row>
    <row r="733" spans="7:15" x14ac:dyDescent="0.3">
      <c r="G733" s="500" t="s">
        <v>598</v>
      </c>
      <c r="H733" s="495"/>
      <c r="I733" s="484"/>
      <c r="J733" s="476">
        <f t="shared" si="46"/>
        <v>0</v>
      </c>
      <c r="K733" s="475"/>
      <c r="L733" s="476">
        <f t="shared" si="46"/>
        <v>0</v>
      </c>
      <c r="M733" s="140">
        <f>IF(AND(G733=Summary!$F$32,I733&lt;=$C$18,OR(I734&gt;=$C$18,I734=0),SUM($M$20:M732)&lt;1,Summary!$F$33="Single"),1,0)</f>
        <v>0</v>
      </c>
      <c r="N733" s="140">
        <f>IF(AND(G733=Summary!$F$32,I733&lt;=$C$18,OR(I734&gt;=$C$18,I734=0),SUM($N$20:N732)&lt;1,Summary!$F$33&lt;&gt;"Single"),1,0)</f>
        <v>0</v>
      </c>
      <c r="O733" s="503">
        <f>IF(M733=1,(($C$18-I733)*H733)+SUMIFS($J$20:J733,$G$20:G733,Summary!$F$32),IF(N733=1,(($C$18-K733)*H733)+SUMIFS($L$20:L733,$G$20:G733,Summary!$F$32),0))</f>
        <v>0</v>
      </c>
    </row>
    <row r="734" spans="7:15" x14ac:dyDescent="0.3">
      <c r="G734" s="500" t="s">
        <v>598</v>
      </c>
      <c r="H734" s="495"/>
      <c r="I734" s="484"/>
      <c r="J734" s="476">
        <f t="shared" si="46"/>
        <v>0</v>
      </c>
      <c r="K734" s="475"/>
      <c r="L734" s="476">
        <f t="shared" si="46"/>
        <v>0</v>
      </c>
      <c r="M734" s="140">
        <f>IF(AND(G734=Summary!$F$32,I734&lt;=$C$18,OR(I735&gt;=$C$18,I735=0),SUM($M$20:M733)&lt;1,Summary!$F$33="Single"),1,0)</f>
        <v>0</v>
      </c>
      <c r="N734" s="140">
        <f>IF(AND(G734=Summary!$F$32,I734&lt;=$C$18,OR(I735&gt;=$C$18,I735=0),SUM($N$20:N733)&lt;1,Summary!$F$33&lt;&gt;"Single"),1,0)</f>
        <v>0</v>
      </c>
      <c r="O734" s="503">
        <f>IF(M734=1,(($C$18-I734)*H734)+SUMIFS($J$20:J734,$G$20:G734,Summary!$F$32),IF(N734=1,(($C$18-K734)*H734)+SUMIFS($L$20:L734,$G$20:G734,Summary!$F$32),0))</f>
        <v>0</v>
      </c>
    </row>
    <row r="735" spans="7:15" x14ac:dyDescent="0.3">
      <c r="G735" s="500" t="s">
        <v>598</v>
      </c>
      <c r="H735" s="495"/>
      <c r="I735" s="484"/>
      <c r="J735" s="476">
        <f t="shared" si="46"/>
        <v>0</v>
      </c>
      <c r="K735" s="475"/>
      <c r="L735" s="476">
        <f t="shared" si="46"/>
        <v>0</v>
      </c>
      <c r="M735" s="140">
        <f>IF(AND(G735=Summary!$F$32,I735&lt;=$C$18,OR(I736&gt;=$C$18,I736=0),SUM($M$20:M734)&lt;1,Summary!$F$33="Single"),1,0)</f>
        <v>0</v>
      </c>
      <c r="N735" s="140">
        <f>IF(AND(G735=Summary!$F$32,I735&lt;=$C$18,OR(I736&gt;=$C$18,I736=0),SUM($N$20:N734)&lt;1,Summary!$F$33&lt;&gt;"Single"),1,0)</f>
        <v>0</v>
      </c>
      <c r="O735" s="503">
        <f>IF(M735=1,(($C$18-I735)*H735)+SUMIFS($J$20:J735,$G$20:G735,Summary!$F$32),IF(N735=1,(($C$18-K735)*H735)+SUMIFS($L$20:L735,$G$20:G735,Summary!$F$32),0))</f>
        <v>0</v>
      </c>
    </row>
    <row r="736" spans="7:15" x14ac:dyDescent="0.3">
      <c r="G736" s="500" t="s">
        <v>598</v>
      </c>
      <c r="H736" s="495"/>
      <c r="I736" s="484"/>
      <c r="J736" s="476">
        <f t="shared" si="46"/>
        <v>0</v>
      </c>
      <c r="K736" s="475"/>
      <c r="L736" s="476">
        <f t="shared" si="46"/>
        <v>0</v>
      </c>
      <c r="M736" s="140">
        <f>IF(AND(G736=Summary!$F$32,I736&lt;=$C$18,OR(I737&gt;=$C$18,I737=0),SUM($M$20:M735)&lt;1,Summary!$F$33="Single"),1,0)</f>
        <v>0</v>
      </c>
      <c r="N736" s="140">
        <f>IF(AND(G736=Summary!$F$32,I736&lt;=$C$18,OR(I737&gt;=$C$18,I737=0),SUM($N$20:N735)&lt;1,Summary!$F$33&lt;&gt;"Single"),1,0)</f>
        <v>0</v>
      </c>
      <c r="O736" s="503">
        <f>IF(M736=1,(($C$18-I736)*H736)+SUMIFS($J$20:J736,$G$20:G736,Summary!$F$32),IF(N736=1,(($C$18-K736)*H736)+SUMIFS($L$20:L736,$G$20:G736,Summary!$F$32),0))</f>
        <v>0</v>
      </c>
    </row>
    <row r="737" spans="7:15" x14ac:dyDescent="0.3">
      <c r="G737" s="500" t="s">
        <v>598</v>
      </c>
      <c r="H737" s="495"/>
      <c r="I737" s="484"/>
      <c r="J737" s="476">
        <f t="shared" si="46"/>
        <v>0</v>
      </c>
      <c r="K737" s="475"/>
      <c r="L737" s="476">
        <f t="shared" si="46"/>
        <v>0</v>
      </c>
      <c r="M737" s="140">
        <f>IF(AND(G737=Summary!$F$32,I737&lt;=$C$18,OR(I738&gt;=$C$18,I738=0),SUM($M$20:M736)&lt;1,Summary!$F$33="Single"),1,0)</f>
        <v>0</v>
      </c>
      <c r="N737" s="140">
        <f>IF(AND(G737=Summary!$F$32,I737&lt;=$C$18,OR(I738&gt;=$C$18,I738=0),SUM($N$20:N736)&lt;1,Summary!$F$33&lt;&gt;"Single"),1,0)</f>
        <v>0</v>
      </c>
      <c r="O737" s="503">
        <f>IF(M737=1,(($C$18-I737)*H737)+SUMIFS($J$20:J737,$G$20:G737,Summary!$F$32),IF(N737=1,(($C$18-K737)*H737)+SUMIFS($L$20:L737,$G$20:G737,Summary!$F$32),0))</f>
        <v>0</v>
      </c>
    </row>
    <row r="738" spans="7:15" x14ac:dyDescent="0.3">
      <c r="G738" s="500" t="s">
        <v>598</v>
      </c>
      <c r="H738" s="495"/>
      <c r="I738" s="484"/>
      <c r="J738" s="476">
        <f t="shared" si="46"/>
        <v>0</v>
      </c>
      <c r="K738" s="475"/>
      <c r="L738" s="476">
        <f t="shared" si="46"/>
        <v>0</v>
      </c>
      <c r="M738" s="140">
        <f>IF(AND(G738=Summary!$F$32,I738&lt;=$C$18,OR(I739&gt;=$C$18,I739=0),SUM($M$20:M737)&lt;1,Summary!$F$33="Single"),1,0)</f>
        <v>0</v>
      </c>
      <c r="N738" s="140">
        <f>IF(AND(G738=Summary!$F$32,I738&lt;=$C$18,OR(I739&gt;=$C$18,I739=0),SUM($N$20:N737)&lt;1,Summary!$F$33&lt;&gt;"Single"),1,0)</f>
        <v>0</v>
      </c>
      <c r="O738" s="503">
        <f>IF(M738=1,(($C$18-I738)*H738)+SUMIFS($J$20:J738,$G$20:G738,Summary!$F$32),IF(N738=1,(($C$18-K738)*H738)+SUMIFS($L$20:L738,$G$20:G738,Summary!$F$32),0))</f>
        <v>0</v>
      </c>
    </row>
    <row r="739" spans="7:15" x14ac:dyDescent="0.3">
      <c r="G739" s="500" t="s">
        <v>598</v>
      </c>
      <c r="H739" s="495"/>
      <c r="I739" s="484"/>
      <c r="J739" s="476">
        <f t="shared" si="46"/>
        <v>0</v>
      </c>
      <c r="K739" s="475"/>
      <c r="L739" s="476">
        <f t="shared" si="46"/>
        <v>0</v>
      </c>
      <c r="M739" s="140">
        <f>IF(AND(G739=Summary!$F$32,I739&lt;=$C$18,OR(I740&gt;=$C$18,I740=0),SUM($M$20:M738)&lt;1,Summary!$F$33="Single"),1,0)</f>
        <v>0</v>
      </c>
      <c r="N739" s="140">
        <f>IF(AND(G739=Summary!$F$32,I739&lt;=$C$18,OR(I740&gt;=$C$18,I740=0),SUM($N$20:N738)&lt;1,Summary!$F$33&lt;&gt;"Single"),1,0)</f>
        <v>0</v>
      </c>
      <c r="O739" s="503">
        <f>IF(M739=1,(($C$18-I739)*H739)+SUMIFS($J$20:J739,$G$20:G739,Summary!$F$32),IF(N739=1,(($C$18-K739)*H739)+SUMIFS($L$20:L739,$G$20:G739,Summary!$F$32),0))</f>
        <v>0</v>
      </c>
    </row>
    <row r="740" spans="7:15" x14ac:dyDescent="0.3">
      <c r="G740" s="500" t="s">
        <v>599</v>
      </c>
      <c r="H740" s="495">
        <v>3.5400000000000001E-2</v>
      </c>
      <c r="I740" s="484">
        <v>0</v>
      </c>
      <c r="J740" s="485">
        <v>0</v>
      </c>
      <c r="K740" s="475">
        <v>0</v>
      </c>
      <c r="L740" s="485">
        <v>0</v>
      </c>
      <c r="M740" s="140">
        <f>IF(AND(G740=Summary!$F$32,I740&lt;=$C$18,OR(I741&gt;=$C$18,I741=0),SUM($M$20:M739)&lt;1,Summary!$F$33="Single"),1,0)</f>
        <v>0</v>
      </c>
      <c r="N740" s="140">
        <f>IF(AND(G740=Summary!$F$32,I740&lt;=$C$18,OR(I741&gt;=$C$18,I741=0),SUM($N$20:N739)&lt;1,Summary!$F$33&lt;&gt;"Single"),1,0)</f>
        <v>0</v>
      </c>
      <c r="O740" s="503">
        <f>IF(M740=1,(($C$18-I740)*H740)+SUMIFS($J$20:J740,$G$20:G740,Summary!$F$32),IF(N740=1,(($C$18-K740)*H740)+SUMIFS($L$20:L740,$G$20:G740,Summary!$F$32),0))</f>
        <v>0</v>
      </c>
    </row>
    <row r="741" spans="7:15" x14ac:dyDescent="0.3">
      <c r="G741" s="500" t="s">
        <v>599</v>
      </c>
      <c r="H741" s="495">
        <v>4.65E-2</v>
      </c>
      <c r="I741" s="484">
        <v>13810</v>
      </c>
      <c r="J741" s="476">
        <f>IF(H741&lt;&gt;0,(I741-I740)*$H740+SUM(J740:J740),0)</f>
        <v>488.87400000000002</v>
      </c>
      <c r="K741" s="475">
        <v>18420</v>
      </c>
      <c r="L741" s="476">
        <f>IF(J741&lt;&gt;0,(K741-K740)*$H740+SUM(L740:L740),0)</f>
        <v>652.06799999999998</v>
      </c>
      <c r="M741" s="140">
        <f>IF(AND(G741=Summary!$F$32,I741&lt;=$C$18,OR(I742&gt;=$C$18,I742=0),SUM($M$20:M740)&lt;1,Summary!$F$33="Single"),1,0)</f>
        <v>0</v>
      </c>
      <c r="N741" s="140">
        <f>IF(AND(G741=Summary!$F$32,I741&lt;=$C$18,OR(I742&gt;=$C$18,I742=0),SUM($N$20:N740)&lt;1,Summary!$F$33&lt;&gt;"Single"),1,0)</f>
        <v>0</v>
      </c>
      <c r="O741" s="503">
        <f>IF(M741=1,(($C$18-I741)*H741)+SUMIFS($J$20:J741,$G$20:G741,Summary!$F$32),IF(N741=1,(($C$18-K741)*H741)+SUMIFS($L$20:L741,$G$20:G741,Summary!$F$32),0))</f>
        <v>0</v>
      </c>
    </row>
    <row r="742" spans="7:15" x14ac:dyDescent="0.3">
      <c r="G742" s="500" t="s">
        <v>599</v>
      </c>
      <c r="H742" s="495">
        <v>5.2999999999999999E-2</v>
      </c>
      <c r="I742" s="484">
        <v>27630</v>
      </c>
      <c r="J742" s="476">
        <f t="shared" ref="J742:L754" si="47">IF(H742&lt;&gt;0,(I742-I741)*$H741+SUM(J741:J741),0)</f>
        <v>1131.5039999999999</v>
      </c>
      <c r="K742" s="475">
        <v>36840</v>
      </c>
      <c r="L742" s="476">
        <f t="shared" si="47"/>
        <v>1508.598</v>
      </c>
      <c r="M742" s="140">
        <f>IF(AND(G742=Summary!$F$32,I742&lt;=$C$18,OR(I743&gt;=$C$18,I743=0),SUM($M$20:M741)&lt;1,Summary!$F$33="Single"),1,0)</f>
        <v>0</v>
      </c>
      <c r="N742" s="140">
        <f>IF(AND(G742=Summary!$F$32,I742&lt;=$C$18,OR(I743&gt;=$C$18,I743=0),SUM($N$20:N741)&lt;1,Summary!$F$33&lt;&gt;"Single"),1,0)</f>
        <v>0</v>
      </c>
      <c r="O742" s="503">
        <f>IF(M742=1,(($C$18-I742)*H742)+SUMIFS($J$20:J742,$G$20:G742,Summary!$F$32),IF(N742=1,(($C$18-K742)*H742)+SUMIFS($L$20:L742,$G$20:G742,Summary!$F$32),0))</f>
        <v>0</v>
      </c>
    </row>
    <row r="743" spans="7:15" x14ac:dyDescent="0.3">
      <c r="G743" s="500" t="s">
        <v>599</v>
      </c>
      <c r="H743" s="495">
        <v>7.6499999999999999E-2</v>
      </c>
      <c r="I743" s="484">
        <v>304170</v>
      </c>
      <c r="J743" s="476">
        <f t="shared" si="47"/>
        <v>15788.124</v>
      </c>
      <c r="K743" s="475">
        <v>405550</v>
      </c>
      <c r="L743" s="476">
        <f t="shared" si="47"/>
        <v>21050.228000000003</v>
      </c>
      <c r="M743" s="140">
        <f>IF(AND(G743=Summary!$F$32,I743&lt;=$C$18,OR(I744&gt;=$C$18,I744=0),SUM($M$20:M742)&lt;1,Summary!$F$33="Single"),1,0)</f>
        <v>0</v>
      </c>
      <c r="N743" s="140">
        <f>IF(AND(G743=Summary!$F$32,I743&lt;=$C$18,OR(I744&gt;=$C$18,I744=0),SUM($N$20:N742)&lt;1,Summary!$F$33&lt;&gt;"Single"),1,0)</f>
        <v>0</v>
      </c>
      <c r="O743" s="503">
        <f>IF(M743=1,(($C$18-I743)*H743)+SUMIFS($J$20:J743,$G$20:G743,Summary!$F$32),IF(N743=1,(($C$18-K743)*H743)+SUMIFS($L$20:L743,$G$20:G743,Summary!$F$32),0))</f>
        <v>0</v>
      </c>
    </row>
    <row r="744" spans="7:15" x14ac:dyDescent="0.3">
      <c r="G744" s="500" t="s">
        <v>599</v>
      </c>
      <c r="H744" s="495"/>
      <c r="I744" s="484"/>
      <c r="J744" s="476">
        <f t="shared" si="47"/>
        <v>0</v>
      </c>
      <c r="K744" s="475"/>
      <c r="L744" s="476">
        <f t="shared" si="47"/>
        <v>0</v>
      </c>
      <c r="M744" s="140">
        <f>IF(AND(G744=Summary!$F$32,I744&lt;=$C$18,OR(I745&gt;=$C$18,I745=0),SUM($M$20:M743)&lt;1,Summary!$F$33="Single"),1,0)</f>
        <v>0</v>
      </c>
      <c r="N744" s="140">
        <f>IF(AND(G744=Summary!$F$32,I744&lt;=$C$18,OR(I745&gt;=$C$18,I745=0),SUM($N$20:N743)&lt;1,Summary!$F$33&lt;&gt;"Single"),1,0)</f>
        <v>0</v>
      </c>
      <c r="O744" s="503">
        <f>IF(M744=1,(($C$18-I744)*H744)+SUMIFS($J$20:J744,$G$20:G744,Summary!$F$32),IF(N744=1,(($C$18-K744)*H744)+SUMIFS($L$20:L744,$G$20:G744,Summary!$F$32),0))</f>
        <v>0</v>
      </c>
    </row>
    <row r="745" spans="7:15" x14ac:dyDescent="0.3">
      <c r="G745" s="500" t="s">
        <v>599</v>
      </c>
      <c r="H745" s="495"/>
      <c r="I745" s="484"/>
      <c r="J745" s="476">
        <f t="shared" si="47"/>
        <v>0</v>
      </c>
      <c r="K745" s="475"/>
      <c r="L745" s="476">
        <f t="shared" si="47"/>
        <v>0</v>
      </c>
      <c r="M745" s="140">
        <f>IF(AND(G745=Summary!$F$32,I745&lt;=$C$18,OR(I746&gt;=$C$18,I746=0),SUM($M$20:M744)&lt;1,Summary!$F$33="Single"),1,0)</f>
        <v>0</v>
      </c>
      <c r="N745" s="140">
        <f>IF(AND(G745=Summary!$F$32,I745&lt;=$C$18,OR(I746&gt;=$C$18,I746=0),SUM($N$20:N744)&lt;1,Summary!$F$33&lt;&gt;"Single"),1,0)</f>
        <v>0</v>
      </c>
      <c r="O745" s="503">
        <f>IF(M745=1,(($C$18-I745)*H745)+SUMIFS($J$20:J745,$G$20:G745,Summary!$F$32),IF(N745=1,(($C$18-K745)*H745)+SUMIFS($L$20:L745,$G$20:G745,Summary!$F$32),0))</f>
        <v>0</v>
      </c>
    </row>
    <row r="746" spans="7:15" x14ac:dyDescent="0.3">
      <c r="G746" s="500" t="s">
        <v>599</v>
      </c>
      <c r="H746" s="495"/>
      <c r="I746" s="484"/>
      <c r="J746" s="476">
        <f t="shared" si="47"/>
        <v>0</v>
      </c>
      <c r="K746" s="475"/>
      <c r="L746" s="476">
        <f t="shared" si="47"/>
        <v>0</v>
      </c>
      <c r="M746" s="140">
        <f>IF(AND(G746=Summary!$F$32,I746&lt;=$C$18,OR(I747&gt;=$C$18,I747=0),SUM($M$20:M745)&lt;1,Summary!$F$33="Single"),1,0)</f>
        <v>0</v>
      </c>
      <c r="N746" s="140">
        <f>IF(AND(G746=Summary!$F$32,I746&lt;=$C$18,OR(I747&gt;=$C$18,I747=0),SUM($N$20:N745)&lt;1,Summary!$F$33&lt;&gt;"Single"),1,0)</f>
        <v>0</v>
      </c>
      <c r="O746" s="503">
        <f>IF(M746=1,(($C$18-I746)*H746)+SUMIFS($J$20:J746,$G$20:G746,Summary!$F$32),IF(N746=1,(($C$18-K746)*H746)+SUMIFS($L$20:L746,$G$20:G746,Summary!$F$32),0))</f>
        <v>0</v>
      </c>
    </row>
    <row r="747" spans="7:15" x14ac:dyDescent="0.3">
      <c r="G747" s="500" t="s">
        <v>599</v>
      </c>
      <c r="H747" s="495"/>
      <c r="I747" s="484"/>
      <c r="J747" s="476">
        <f t="shared" si="47"/>
        <v>0</v>
      </c>
      <c r="K747" s="475"/>
      <c r="L747" s="476">
        <f t="shared" si="47"/>
        <v>0</v>
      </c>
      <c r="M747" s="140">
        <f>IF(AND(G747=Summary!$F$32,I747&lt;=$C$18,OR(I748&gt;=$C$18,I748=0),SUM($M$20:M746)&lt;1,Summary!$F$33="Single"),1,0)</f>
        <v>0</v>
      </c>
      <c r="N747" s="140">
        <f>IF(AND(G747=Summary!$F$32,I747&lt;=$C$18,OR(I748&gt;=$C$18,I748=0),SUM($N$20:N746)&lt;1,Summary!$F$33&lt;&gt;"Single"),1,0)</f>
        <v>0</v>
      </c>
      <c r="O747" s="503">
        <f>IF(M747=1,(($C$18-I747)*H747)+SUMIFS($J$20:J747,$G$20:G747,Summary!$F$32),IF(N747=1,(($C$18-K747)*H747)+SUMIFS($L$20:L747,$G$20:G747,Summary!$F$32),0))</f>
        <v>0</v>
      </c>
    </row>
    <row r="748" spans="7:15" x14ac:dyDescent="0.3">
      <c r="G748" s="500" t="s">
        <v>599</v>
      </c>
      <c r="H748" s="495"/>
      <c r="I748" s="484"/>
      <c r="J748" s="476">
        <f t="shared" si="47"/>
        <v>0</v>
      </c>
      <c r="K748" s="475"/>
      <c r="L748" s="476">
        <f t="shared" si="47"/>
        <v>0</v>
      </c>
      <c r="M748" s="140">
        <f>IF(AND(G748=Summary!$F$32,I748&lt;=$C$18,OR(I749&gt;=$C$18,I749=0),SUM($M$20:M747)&lt;1,Summary!$F$33="Single"),1,0)</f>
        <v>0</v>
      </c>
      <c r="N748" s="140">
        <f>IF(AND(G748=Summary!$F$32,I748&lt;=$C$18,OR(I749&gt;=$C$18,I749=0),SUM($N$20:N747)&lt;1,Summary!$F$33&lt;&gt;"Single"),1,0)</f>
        <v>0</v>
      </c>
      <c r="O748" s="503">
        <f>IF(M748=1,(($C$18-I748)*H748)+SUMIFS($J$20:J748,$G$20:G748,Summary!$F$32),IF(N748=1,(($C$18-K748)*H748)+SUMIFS($L$20:L748,$G$20:G748,Summary!$F$32),0))</f>
        <v>0</v>
      </c>
    </row>
    <row r="749" spans="7:15" x14ac:dyDescent="0.3">
      <c r="G749" s="500" t="s">
        <v>599</v>
      </c>
      <c r="H749" s="495"/>
      <c r="I749" s="484"/>
      <c r="J749" s="476">
        <f t="shared" si="47"/>
        <v>0</v>
      </c>
      <c r="K749" s="475"/>
      <c r="L749" s="476">
        <f t="shared" si="47"/>
        <v>0</v>
      </c>
      <c r="M749" s="140">
        <f>IF(AND(G749=Summary!$F$32,I749&lt;=$C$18,OR(I750&gt;=$C$18,I750=0),SUM($M$20:M748)&lt;1,Summary!$F$33="Single"),1,0)</f>
        <v>0</v>
      </c>
      <c r="N749" s="140">
        <f>IF(AND(G749=Summary!$F$32,I749&lt;=$C$18,OR(I750&gt;=$C$18,I750=0),SUM($N$20:N748)&lt;1,Summary!$F$33&lt;&gt;"Single"),1,0)</f>
        <v>0</v>
      </c>
      <c r="O749" s="503">
        <f>IF(M749=1,(($C$18-I749)*H749)+SUMIFS($J$20:J749,$G$20:G749,Summary!$F$32),IF(N749=1,(($C$18-K749)*H749)+SUMIFS($L$20:L749,$G$20:G749,Summary!$F$32),0))</f>
        <v>0</v>
      </c>
    </row>
    <row r="750" spans="7:15" x14ac:dyDescent="0.3">
      <c r="G750" s="500" t="s">
        <v>599</v>
      </c>
      <c r="H750" s="495"/>
      <c r="I750" s="484"/>
      <c r="J750" s="476">
        <f t="shared" si="47"/>
        <v>0</v>
      </c>
      <c r="K750" s="475"/>
      <c r="L750" s="476">
        <f t="shared" si="47"/>
        <v>0</v>
      </c>
      <c r="M750" s="140">
        <f>IF(AND(G750=Summary!$F$32,I750&lt;=$C$18,OR(I751&gt;=$C$18,I751=0),SUM($M$20:M749)&lt;1,Summary!$F$33="Single"),1,0)</f>
        <v>0</v>
      </c>
      <c r="N750" s="140">
        <f>IF(AND(G750=Summary!$F$32,I750&lt;=$C$18,OR(I751&gt;=$C$18,I751=0),SUM($N$20:N749)&lt;1,Summary!$F$33&lt;&gt;"Single"),1,0)</f>
        <v>0</v>
      </c>
      <c r="O750" s="503">
        <f>IF(M750=1,(($C$18-I750)*H750)+SUMIFS($J$20:J750,$G$20:G750,Summary!$F$32),IF(N750=1,(($C$18-K750)*H750)+SUMIFS($L$20:L750,$G$20:G750,Summary!$F$32),0))</f>
        <v>0</v>
      </c>
    </row>
    <row r="751" spans="7:15" x14ac:dyDescent="0.3">
      <c r="G751" s="500" t="s">
        <v>599</v>
      </c>
      <c r="H751" s="495"/>
      <c r="I751" s="484"/>
      <c r="J751" s="476">
        <f t="shared" si="47"/>
        <v>0</v>
      </c>
      <c r="K751" s="475"/>
      <c r="L751" s="476">
        <f t="shared" si="47"/>
        <v>0</v>
      </c>
      <c r="M751" s="140">
        <f>IF(AND(G751=Summary!$F$32,I751&lt;=$C$18,OR(I752&gt;=$C$18,I752=0),SUM($M$20:M750)&lt;1,Summary!$F$33="Single"),1,0)</f>
        <v>0</v>
      </c>
      <c r="N751" s="140">
        <f>IF(AND(G751=Summary!$F$32,I751&lt;=$C$18,OR(I752&gt;=$C$18,I752=0),SUM($N$20:N750)&lt;1,Summary!$F$33&lt;&gt;"Single"),1,0)</f>
        <v>0</v>
      </c>
      <c r="O751" s="503">
        <f>IF(M751=1,(($C$18-I751)*H751)+SUMIFS($J$20:J751,$G$20:G751,Summary!$F$32),IF(N751=1,(($C$18-K751)*H751)+SUMIFS($L$20:L751,$G$20:G751,Summary!$F$32),0))</f>
        <v>0</v>
      </c>
    </row>
    <row r="752" spans="7:15" x14ac:dyDescent="0.3">
      <c r="G752" s="500" t="s">
        <v>599</v>
      </c>
      <c r="H752" s="495"/>
      <c r="I752" s="484"/>
      <c r="J752" s="476">
        <f t="shared" si="47"/>
        <v>0</v>
      </c>
      <c r="K752" s="475"/>
      <c r="L752" s="476">
        <f t="shared" si="47"/>
        <v>0</v>
      </c>
      <c r="M752" s="140">
        <f>IF(AND(G752=Summary!$F$32,I752&lt;=$C$18,OR(I753&gt;=$C$18,I753=0),SUM($M$20:M751)&lt;1,Summary!$F$33="Single"),1,0)</f>
        <v>0</v>
      </c>
      <c r="N752" s="140">
        <f>IF(AND(G752=Summary!$F$32,I752&lt;=$C$18,OR(I753&gt;=$C$18,I753=0),SUM($N$20:N751)&lt;1,Summary!$F$33&lt;&gt;"Single"),1,0)</f>
        <v>0</v>
      </c>
      <c r="O752" s="503">
        <f>IF(M752=1,(($C$18-I752)*H752)+SUMIFS($J$20:J752,$G$20:G752,Summary!$F$32),IF(N752=1,(($C$18-K752)*H752)+SUMIFS($L$20:L752,$G$20:G752,Summary!$F$32),0))</f>
        <v>0</v>
      </c>
    </row>
    <row r="753" spans="7:15" x14ac:dyDescent="0.3">
      <c r="G753" s="500" t="s">
        <v>599</v>
      </c>
      <c r="H753" s="495"/>
      <c r="I753" s="484"/>
      <c r="J753" s="476">
        <f t="shared" si="47"/>
        <v>0</v>
      </c>
      <c r="K753" s="475"/>
      <c r="L753" s="476">
        <f t="shared" si="47"/>
        <v>0</v>
      </c>
      <c r="M753" s="140">
        <f>IF(AND(G753=Summary!$F$32,I753&lt;=$C$18,OR(I754&gt;=$C$18,I754=0),SUM($M$20:M752)&lt;1,Summary!$F$33="Single"),1,0)</f>
        <v>0</v>
      </c>
      <c r="N753" s="140">
        <f>IF(AND(G753=Summary!$F$32,I753&lt;=$C$18,OR(I754&gt;=$C$18,I754=0),SUM($N$20:N752)&lt;1,Summary!$F$33&lt;&gt;"Single"),1,0)</f>
        <v>0</v>
      </c>
      <c r="O753" s="503">
        <f>IF(M753=1,(($C$18-I753)*H753)+SUMIFS($J$20:J753,$G$20:G753,Summary!$F$32),IF(N753=1,(($C$18-K753)*H753)+SUMIFS($L$20:L753,$G$20:G753,Summary!$F$32),0))</f>
        <v>0</v>
      </c>
    </row>
    <row r="754" spans="7:15" x14ac:dyDescent="0.3">
      <c r="G754" s="500" t="s">
        <v>599</v>
      </c>
      <c r="H754" s="495"/>
      <c r="I754" s="484"/>
      <c r="J754" s="476">
        <f t="shared" si="47"/>
        <v>0</v>
      </c>
      <c r="K754" s="475"/>
      <c r="L754" s="476">
        <f t="shared" si="47"/>
        <v>0</v>
      </c>
      <c r="M754" s="140">
        <f>IF(AND(G754=Summary!$F$32,I754&lt;=$C$18,OR(I755&gt;=$C$18,I755=0),SUM($M$20:M753)&lt;1,Summary!$F$33="Single"),1,0)</f>
        <v>0</v>
      </c>
      <c r="N754" s="140">
        <f>IF(AND(G754=Summary!$F$32,I754&lt;=$C$18,OR(I755&gt;=$C$18,I755=0),SUM($N$20:N753)&lt;1,Summary!$F$33&lt;&gt;"Single"),1,0)</f>
        <v>0</v>
      </c>
      <c r="O754" s="503">
        <f>IF(M754=1,(($C$18-I754)*H754)+SUMIFS($J$20:J754,$G$20:G754,Summary!$F$32),IF(N754=1,(($C$18-K754)*H754)+SUMIFS($L$20:L754,$G$20:G754,Summary!$F$32),0))</f>
        <v>0</v>
      </c>
    </row>
    <row r="755" spans="7:15" x14ac:dyDescent="0.3">
      <c r="G755" s="500" t="s">
        <v>600</v>
      </c>
      <c r="H755" s="495"/>
      <c r="I755" s="484"/>
      <c r="J755" s="485">
        <v>0</v>
      </c>
      <c r="K755" s="475"/>
      <c r="L755" s="485">
        <v>0</v>
      </c>
      <c r="M755" s="140">
        <f>IF(AND(G755=Summary!$F$32,I755&lt;=$C$18,OR(I756&gt;=$C$18,I756=0),SUM($M$20:M754)&lt;1,Summary!$F$33="Single"),1,0)</f>
        <v>0</v>
      </c>
      <c r="N755" s="140">
        <f>IF(AND(G755=Summary!$F$32,I755&lt;=$C$18,OR(I756&gt;=$C$18,I756=0),SUM($N$20:N754)&lt;1,Summary!$F$33&lt;&gt;"Single"),1,0)</f>
        <v>0</v>
      </c>
      <c r="O755" s="503">
        <f>IF(M755=1,(($C$18-I755)*H755)+SUMIFS($J$20:J755,$G$20:G755,Summary!$F$32),IF(N755=1,(($C$18-K755)*H755)+SUMIFS($L$20:L755,$G$20:G755,Summary!$F$32),0))</f>
        <v>0</v>
      </c>
    </row>
    <row r="756" spans="7:15" x14ac:dyDescent="0.3">
      <c r="G756" s="500" t="s">
        <v>600</v>
      </c>
      <c r="H756" s="495"/>
      <c r="I756" s="484"/>
      <c r="J756" s="476">
        <f>IF(H756&lt;&gt;0,(I756-I755)*$H755+SUM(J755:J755),0)</f>
        <v>0</v>
      </c>
      <c r="K756" s="475"/>
      <c r="L756" s="476">
        <f>IF(J756&lt;&gt;0,(K756-K755)*$H755+SUM(L755:L755),0)</f>
        <v>0</v>
      </c>
      <c r="M756" s="140">
        <f>IF(AND(G756=Summary!$F$32,I756&lt;=$C$18,OR(I757&gt;=$C$18,I757=0),SUM($M$20:M755)&lt;1,Summary!$F$33="Single"),1,0)</f>
        <v>0</v>
      </c>
      <c r="N756" s="140">
        <f>IF(AND(G756=Summary!$F$32,I756&lt;=$C$18,OR(I757&gt;=$C$18,I757=0),SUM($N$20:N755)&lt;1,Summary!$F$33&lt;&gt;"Single"),1,0)</f>
        <v>0</v>
      </c>
      <c r="O756" s="503">
        <f>IF(M756=1,(($C$18-I756)*H756)+SUMIFS($J$20:J756,$G$20:G756,Summary!$F$32),IF(N756=1,(($C$18-K756)*H756)+SUMIFS($L$20:L756,$G$20:G756,Summary!$F$32),0))</f>
        <v>0</v>
      </c>
    </row>
    <row r="757" spans="7:15" x14ac:dyDescent="0.3">
      <c r="G757" s="500" t="s">
        <v>600</v>
      </c>
      <c r="H757" s="495"/>
      <c r="I757" s="484"/>
      <c r="J757" s="476">
        <f t="shared" ref="J757:L769" si="48">IF(H757&lt;&gt;0,(I757-I756)*$H756+SUM(J756:J756),0)</f>
        <v>0</v>
      </c>
      <c r="K757" s="475"/>
      <c r="L757" s="476">
        <f t="shared" si="48"/>
        <v>0</v>
      </c>
      <c r="M757" s="140">
        <f>IF(AND(G757=Summary!$F$32,I757&lt;=$C$18,OR(I758&gt;=$C$18,I758=0),SUM($M$20:M756)&lt;1,Summary!$F$33="Single"),1,0)</f>
        <v>0</v>
      </c>
      <c r="N757" s="140">
        <f>IF(AND(G757=Summary!$F$32,I757&lt;=$C$18,OR(I758&gt;=$C$18,I758=0),SUM($N$20:N756)&lt;1,Summary!$F$33&lt;&gt;"Single"),1,0)</f>
        <v>0</v>
      </c>
      <c r="O757" s="503">
        <f>IF(M757=1,(($C$18-I757)*H757)+SUMIFS($J$20:J757,$G$20:G757,Summary!$F$32),IF(N757=1,(($C$18-K757)*H757)+SUMIFS($L$20:L757,$G$20:G757,Summary!$F$32),0))</f>
        <v>0</v>
      </c>
    </row>
    <row r="758" spans="7:15" x14ac:dyDescent="0.3">
      <c r="G758" s="500" t="s">
        <v>600</v>
      </c>
      <c r="H758" s="495"/>
      <c r="I758" s="484"/>
      <c r="J758" s="476">
        <f t="shared" si="48"/>
        <v>0</v>
      </c>
      <c r="K758" s="475"/>
      <c r="L758" s="476">
        <f t="shared" si="48"/>
        <v>0</v>
      </c>
      <c r="M758" s="140">
        <f>IF(AND(G758=Summary!$F$32,I758&lt;=$C$18,OR(I759&gt;=$C$18,I759=0),SUM($M$20:M757)&lt;1,Summary!$F$33="Single"),1,0)</f>
        <v>0</v>
      </c>
      <c r="N758" s="140">
        <f>IF(AND(G758=Summary!$F$32,I758&lt;=$C$18,OR(I759&gt;=$C$18,I759=0),SUM($N$20:N757)&lt;1,Summary!$F$33&lt;&gt;"Single"),1,0)</f>
        <v>0</v>
      </c>
      <c r="O758" s="503">
        <f>IF(M758=1,(($C$18-I758)*H758)+SUMIFS($J$20:J758,$G$20:G758,Summary!$F$32),IF(N758=1,(($C$18-K758)*H758)+SUMIFS($L$20:L758,$G$20:G758,Summary!$F$32),0))</f>
        <v>0</v>
      </c>
    </row>
    <row r="759" spans="7:15" x14ac:dyDescent="0.3">
      <c r="G759" s="500" t="s">
        <v>600</v>
      </c>
      <c r="H759" s="495"/>
      <c r="I759" s="484"/>
      <c r="J759" s="476">
        <f t="shared" si="48"/>
        <v>0</v>
      </c>
      <c r="K759" s="475"/>
      <c r="L759" s="476">
        <f t="shared" si="48"/>
        <v>0</v>
      </c>
      <c r="M759" s="140">
        <f>IF(AND(G759=Summary!$F$32,I759&lt;=$C$18,OR(I760&gt;=$C$18,I760=0),SUM($M$20:M758)&lt;1,Summary!$F$33="Single"),1,0)</f>
        <v>0</v>
      </c>
      <c r="N759" s="140">
        <f>IF(AND(G759=Summary!$F$32,I759&lt;=$C$18,OR(I760&gt;=$C$18,I760=0),SUM($N$20:N758)&lt;1,Summary!$F$33&lt;&gt;"Single"),1,0)</f>
        <v>0</v>
      </c>
      <c r="O759" s="503">
        <f>IF(M759=1,(($C$18-I759)*H759)+SUMIFS($J$20:J759,$G$20:G759,Summary!$F$32),IF(N759=1,(($C$18-K759)*H759)+SUMIFS($L$20:L759,$G$20:G759,Summary!$F$32),0))</f>
        <v>0</v>
      </c>
    </row>
    <row r="760" spans="7:15" x14ac:dyDescent="0.3">
      <c r="G760" s="500" t="s">
        <v>600</v>
      </c>
      <c r="H760" s="495"/>
      <c r="I760" s="484"/>
      <c r="J760" s="476">
        <f t="shared" si="48"/>
        <v>0</v>
      </c>
      <c r="K760" s="475"/>
      <c r="L760" s="476">
        <f t="shared" si="48"/>
        <v>0</v>
      </c>
      <c r="M760" s="140">
        <f>IF(AND(G760=Summary!$F$32,I760&lt;=$C$18,OR(I761&gt;=$C$18,I761=0),SUM($M$20:M759)&lt;1,Summary!$F$33="Single"),1,0)</f>
        <v>0</v>
      </c>
      <c r="N760" s="140">
        <f>IF(AND(G760=Summary!$F$32,I760&lt;=$C$18,OR(I761&gt;=$C$18,I761=0),SUM($N$20:N759)&lt;1,Summary!$F$33&lt;&gt;"Single"),1,0)</f>
        <v>0</v>
      </c>
      <c r="O760" s="503">
        <f>IF(M760=1,(($C$18-I760)*H760)+SUMIFS($J$20:J760,$G$20:G760,Summary!$F$32),IF(N760=1,(($C$18-K760)*H760)+SUMIFS($L$20:L760,$G$20:G760,Summary!$F$32),0))</f>
        <v>0</v>
      </c>
    </row>
    <row r="761" spans="7:15" x14ac:dyDescent="0.3">
      <c r="G761" s="500" t="s">
        <v>600</v>
      </c>
      <c r="H761" s="495"/>
      <c r="I761" s="484"/>
      <c r="J761" s="476">
        <f t="shared" si="48"/>
        <v>0</v>
      </c>
      <c r="K761" s="475"/>
      <c r="L761" s="476">
        <f t="shared" si="48"/>
        <v>0</v>
      </c>
      <c r="M761" s="140">
        <f>IF(AND(G761=Summary!$F$32,I761&lt;=$C$18,OR(I762&gt;=$C$18,I762=0),SUM($M$20:M760)&lt;1,Summary!$F$33="Single"),1,0)</f>
        <v>0</v>
      </c>
      <c r="N761" s="140">
        <f>IF(AND(G761=Summary!$F$32,I761&lt;=$C$18,OR(I762&gt;=$C$18,I762=0),SUM($N$20:N760)&lt;1,Summary!$F$33&lt;&gt;"Single"),1,0)</f>
        <v>0</v>
      </c>
      <c r="O761" s="503">
        <f>IF(M761=1,(($C$18-I761)*H761)+SUMIFS($J$20:J761,$G$20:G761,Summary!$F$32),IF(N761=1,(($C$18-K761)*H761)+SUMIFS($L$20:L761,$G$20:G761,Summary!$F$32),0))</f>
        <v>0</v>
      </c>
    </row>
    <row r="762" spans="7:15" x14ac:dyDescent="0.3">
      <c r="G762" s="500" t="s">
        <v>600</v>
      </c>
      <c r="H762" s="495"/>
      <c r="I762" s="484"/>
      <c r="J762" s="476">
        <f t="shared" si="48"/>
        <v>0</v>
      </c>
      <c r="K762" s="475"/>
      <c r="L762" s="476">
        <f t="shared" si="48"/>
        <v>0</v>
      </c>
      <c r="M762" s="140">
        <f>IF(AND(G762=Summary!$F$32,I762&lt;=$C$18,OR(I763&gt;=$C$18,I763=0),SUM($M$20:M761)&lt;1,Summary!$F$33="Single"),1,0)</f>
        <v>0</v>
      </c>
      <c r="N762" s="140">
        <f>IF(AND(G762=Summary!$F$32,I762&lt;=$C$18,OR(I763&gt;=$C$18,I763=0),SUM($N$20:N761)&lt;1,Summary!$F$33&lt;&gt;"Single"),1,0)</f>
        <v>0</v>
      </c>
      <c r="O762" s="503">
        <f>IF(M762=1,(($C$18-I762)*H762)+SUMIFS($J$20:J762,$G$20:G762,Summary!$F$32),IF(N762=1,(($C$18-K762)*H762)+SUMIFS($L$20:L762,$G$20:G762,Summary!$F$32),0))</f>
        <v>0</v>
      </c>
    </row>
    <row r="763" spans="7:15" x14ac:dyDescent="0.3">
      <c r="G763" s="500" t="s">
        <v>600</v>
      </c>
      <c r="H763" s="495"/>
      <c r="I763" s="484"/>
      <c r="J763" s="476">
        <f t="shared" si="48"/>
        <v>0</v>
      </c>
      <c r="K763" s="475"/>
      <c r="L763" s="476">
        <f t="shared" si="48"/>
        <v>0</v>
      </c>
      <c r="M763" s="140">
        <f>IF(AND(G763=Summary!$F$32,I763&lt;=$C$18,OR(I764&gt;=$C$18,I764=0),SUM($M$20:M762)&lt;1,Summary!$F$33="Single"),1,0)</f>
        <v>0</v>
      </c>
      <c r="N763" s="140">
        <f>IF(AND(G763=Summary!$F$32,I763&lt;=$C$18,OR(I764&gt;=$C$18,I764=0),SUM($N$20:N762)&lt;1,Summary!$F$33&lt;&gt;"Single"),1,0)</f>
        <v>0</v>
      </c>
      <c r="O763" s="503">
        <f>IF(M763=1,(($C$18-I763)*H763)+SUMIFS($J$20:J763,$G$20:G763,Summary!$F$32),IF(N763=1,(($C$18-K763)*H763)+SUMIFS($L$20:L763,$G$20:G763,Summary!$F$32),0))</f>
        <v>0</v>
      </c>
    </row>
    <row r="764" spans="7:15" x14ac:dyDescent="0.3">
      <c r="G764" s="500" t="s">
        <v>600</v>
      </c>
      <c r="H764" s="495"/>
      <c r="I764" s="484"/>
      <c r="J764" s="476">
        <f t="shared" si="48"/>
        <v>0</v>
      </c>
      <c r="K764" s="475"/>
      <c r="L764" s="476">
        <f t="shared" si="48"/>
        <v>0</v>
      </c>
      <c r="M764" s="140">
        <f>IF(AND(G764=Summary!$F$32,I764&lt;=$C$18,OR(I765&gt;=$C$18,I765=0),SUM($M$20:M763)&lt;1,Summary!$F$33="Single"),1,0)</f>
        <v>0</v>
      </c>
      <c r="N764" s="140">
        <f>IF(AND(G764=Summary!$F$32,I764&lt;=$C$18,OR(I765&gt;=$C$18,I765=0),SUM($N$20:N763)&lt;1,Summary!$F$33&lt;&gt;"Single"),1,0)</f>
        <v>0</v>
      </c>
      <c r="O764" s="503">
        <f>IF(M764=1,(($C$18-I764)*H764)+SUMIFS($J$20:J764,$G$20:G764,Summary!$F$32),IF(N764=1,(($C$18-K764)*H764)+SUMIFS($L$20:L764,$G$20:G764,Summary!$F$32),0))</f>
        <v>0</v>
      </c>
    </row>
    <row r="765" spans="7:15" x14ac:dyDescent="0.3">
      <c r="G765" s="500" t="s">
        <v>600</v>
      </c>
      <c r="H765" s="495"/>
      <c r="I765" s="484"/>
      <c r="J765" s="476">
        <f t="shared" si="48"/>
        <v>0</v>
      </c>
      <c r="K765" s="475"/>
      <c r="L765" s="476">
        <f t="shared" si="48"/>
        <v>0</v>
      </c>
      <c r="M765" s="140">
        <f>IF(AND(G765=Summary!$F$32,I765&lt;=$C$18,OR(I766&gt;=$C$18,I766=0),SUM($M$20:M764)&lt;1,Summary!$F$33="Single"),1,0)</f>
        <v>0</v>
      </c>
      <c r="N765" s="140">
        <f>IF(AND(G765=Summary!$F$32,I765&lt;=$C$18,OR(I766&gt;=$C$18,I766=0),SUM($N$20:N764)&lt;1,Summary!$F$33&lt;&gt;"Single"),1,0)</f>
        <v>0</v>
      </c>
      <c r="O765" s="503">
        <f>IF(M765=1,(($C$18-I765)*H765)+SUMIFS($J$20:J765,$G$20:G765,Summary!$F$32),IF(N765=1,(($C$18-K765)*H765)+SUMIFS($L$20:L765,$G$20:G765,Summary!$F$32),0))</f>
        <v>0</v>
      </c>
    </row>
    <row r="766" spans="7:15" x14ac:dyDescent="0.3">
      <c r="G766" s="500" t="s">
        <v>600</v>
      </c>
      <c r="H766" s="495"/>
      <c r="I766" s="484"/>
      <c r="J766" s="476">
        <f t="shared" si="48"/>
        <v>0</v>
      </c>
      <c r="K766" s="475"/>
      <c r="L766" s="476">
        <f t="shared" si="48"/>
        <v>0</v>
      </c>
      <c r="M766" s="140">
        <f>IF(AND(G766=Summary!$F$32,I766&lt;=$C$18,OR(I767&gt;=$C$18,I767=0),SUM($M$20:M765)&lt;1,Summary!$F$33="Single"),1,0)</f>
        <v>0</v>
      </c>
      <c r="N766" s="140">
        <f>IF(AND(G766=Summary!$F$32,I766&lt;=$C$18,OR(I767&gt;=$C$18,I767=0),SUM($N$20:N765)&lt;1,Summary!$F$33&lt;&gt;"Single"),1,0)</f>
        <v>0</v>
      </c>
      <c r="O766" s="503">
        <f>IF(M766=1,(($C$18-I766)*H766)+SUMIFS($J$20:J766,$G$20:G766,Summary!$F$32),IF(N766=1,(($C$18-K766)*H766)+SUMIFS($L$20:L766,$G$20:G766,Summary!$F$32),0))</f>
        <v>0</v>
      </c>
    </row>
    <row r="767" spans="7:15" x14ac:dyDescent="0.3">
      <c r="G767" s="500" t="s">
        <v>600</v>
      </c>
      <c r="H767" s="495"/>
      <c r="I767" s="484"/>
      <c r="J767" s="476">
        <f t="shared" si="48"/>
        <v>0</v>
      </c>
      <c r="K767" s="475"/>
      <c r="L767" s="476">
        <f t="shared" si="48"/>
        <v>0</v>
      </c>
      <c r="M767" s="140">
        <f>IF(AND(G767=Summary!$F$32,I767&lt;=$C$18,OR(I768&gt;=$C$18,I768=0),SUM($M$20:M766)&lt;1,Summary!$F$33="Single"),1,0)</f>
        <v>0</v>
      </c>
      <c r="N767" s="140">
        <f>IF(AND(G767=Summary!$F$32,I767&lt;=$C$18,OR(I768&gt;=$C$18,I768=0),SUM($N$20:N766)&lt;1,Summary!$F$33&lt;&gt;"Single"),1,0)</f>
        <v>0</v>
      </c>
      <c r="O767" s="503">
        <f>IF(M767=1,(($C$18-I767)*H767)+SUMIFS($J$20:J767,$G$20:G767,Summary!$F$32),IF(N767=1,(($C$18-K767)*H767)+SUMIFS($L$20:L767,$G$20:G767,Summary!$F$32),0))</f>
        <v>0</v>
      </c>
    </row>
    <row r="768" spans="7:15" x14ac:dyDescent="0.3">
      <c r="G768" s="500" t="s">
        <v>600</v>
      </c>
      <c r="H768" s="495"/>
      <c r="I768" s="484"/>
      <c r="J768" s="476">
        <f t="shared" si="48"/>
        <v>0</v>
      </c>
      <c r="K768" s="475"/>
      <c r="L768" s="476">
        <f t="shared" si="48"/>
        <v>0</v>
      </c>
      <c r="M768" s="140">
        <f>IF(AND(G768=Summary!$F$32,I768&lt;=$C$18,OR(I769&gt;=$C$18,I769=0),SUM($M$20:M767)&lt;1,Summary!$F$33="Single"),1,0)</f>
        <v>0</v>
      </c>
      <c r="N768" s="140">
        <f>IF(AND(G768=Summary!$F$32,I768&lt;=$C$18,OR(I769&gt;=$C$18,I769=0),SUM($N$20:N767)&lt;1,Summary!$F$33&lt;&gt;"Single"),1,0)</f>
        <v>0</v>
      </c>
      <c r="O768" s="503">
        <f>IF(M768=1,(($C$18-I768)*H768)+SUMIFS($J$20:J768,$G$20:G768,Summary!$F$32),IF(N768=1,(($C$18-K768)*H768)+SUMIFS($L$20:L768,$G$20:G768,Summary!$F$32),0))</f>
        <v>0</v>
      </c>
    </row>
    <row r="769" spans="7:15" x14ac:dyDescent="0.3">
      <c r="G769" s="500" t="s">
        <v>600</v>
      </c>
      <c r="H769" s="495"/>
      <c r="I769" s="484"/>
      <c r="J769" s="476">
        <f t="shared" si="48"/>
        <v>0</v>
      </c>
      <c r="K769" s="475"/>
      <c r="L769" s="476">
        <f t="shared" si="48"/>
        <v>0</v>
      </c>
      <c r="M769" s="140">
        <f>IF(AND(G769=Summary!$F$32,I769&lt;=$C$18,OR(I770&gt;=$C$18,I770=0),SUM($M$20:M768)&lt;1,Summary!$F$33="Single"),1,0)</f>
        <v>0</v>
      </c>
      <c r="N769" s="140">
        <f>IF(AND(G769=Summary!$F$32,I769&lt;=$C$18,OR(I770&gt;=$C$18,I770=0),SUM($N$20:N768)&lt;1,Summary!$F$33&lt;&gt;"Single"),1,0)</f>
        <v>0</v>
      </c>
      <c r="O769" s="503">
        <f>IF(M769=1,(($C$18-I769)*H769)+SUMIFS($J$20:J769,$G$20:G769,Summary!$F$32),IF(N769=1,(($C$18-K769)*H769)+SUMIFS($L$20:L769,$G$20:G769,Summary!$F$32),0))</f>
        <v>0</v>
      </c>
    </row>
    <row r="770" spans="7:15" x14ac:dyDescent="0.3">
      <c r="G770" s="500" t="s">
        <v>613</v>
      </c>
      <c r="H770" s="495">
        <v>0.04</v>
      </c>
      <c r="I770" s="484">
        <v>0</v>
      </c>
      <c r="J770" s="485">
        <v>0</v>
      </c>
      <c r="K770" s="475">
        <v>0</v>
      </c>
      <c r="L770" s="485">
        <v>0</v>
      </c>
      <c r="M770" s="140">
        <f>IF(AND(G770=Summary!$F$32,I770&lt;=$C$18,OR(I771&gt;=$C$18,I771=0),SUM($M$20:M769)&lt;1,Summary!$F$33="Single"),1,0)</f>
        <v>0</v>
      </c>
      <c r="N770" s="140">
        <f>IF(AND(G770=Summary!$F$32,I770&lt;=$C$18,OR(I771&gt;=$C$18,I771=0),SUM($N$20:N769)&lt;1,Summary!$F$33&lt;&gt;"Single"),1,0)</f>
        <v>0</v>
      </c>
      <c r="O770" s="503">
        <f>IF(M770=1,(($C$18-I770)*H770)+SUMIFS($J$20:J770,$G$20:G770,Summary!$F$32),IF(N770=1,(($C$18-K770)*H770)+SUMIFS($L$20:L770,$G$20:G770,Summary!$F$32),0))</f>
        <v>0</v>
      </c>
    </row>
    <row r="771" spans="7:15" x14ac:dyDescent="0.3">
      <c r="G771" s="500" t="s">
        <v>613</v>
      </c>
      <c r="H771" s="495">
        <v>0.06</v>
      </c>
      <c r="I771" s="484">
        <v>10000</v>
      </c>
      <c r="J771" s="476">
        <f>IF(H771&lt;&gt;0,(I771-I770)*$H770+SUM(J770:J770),0)</f>
        <v>400</v>
      </c>
      <c r="K771" s="475">
        <v>10000</v>
      </c>
      <c r="L771" s="476">
        <f>IF(J771&lt;&gt;0,(K771-K770)*$H770+SUM(L770:L770),0)</f>
        <v>400</v>
      </c>
      <c r="M771" s="140">
        <f>IF(AND(G771=Summary!$F$32,I771&lt;=$C$18,OR(I772&gt;=$C$18,I772=0),SUM($M$20:M770)&lt;1,Summary!$F$33="Single"),1,0)</f>
        <v>0</v>
      </c>
      <c r="N771" s="140">
        <f>IF(AND(G771=Summary!$F$32,I771&lt;=$C$18,OR(I772&gt;=$C$18,I772=0),SUM($N$20:N770)&lt;1,Summary!$F$33&lt;&gt;"Single"),1,0)</f>
        <v>0</v>
      </c>
      <c r="O771" s="503">
        <f>IF(M771=1,(($C$18-I771)*H771)+SUMIFS($J$20:J771,$G$20:G771,Summary!$F$32),IF(N771=1,(($C$18-K771)*H771)+SUMIFS($L$20:L771,$G$20:G771,Summary!$F$32),0))</f>
        <v>0</v>
      </c>
    </row>
    <row r="772" spans="7:15" x14ac:dyDescent="0.3">
      <c r="G772" s="500" t="s">
        <v>613</v>
      </c>
      <c r="H772" s="495">
        <v>6.5000000000000002E-2</v>
      </c>
      <c r="I772" s="484">
        <v>40000</v>
      </c>
      <c r="J772" s="476">
        <f t="shared" ref="J772:L784" si="49">IF(H772&lt;&gt;0,(I772-I771)*$H771+SUM(J771:J771),0)</f>
        <v>2200</v>
      </c>
      <c r="K772" s="475">
        <v>40000</v>
      </c>
      <c r="L772" s="476">
        <f t="shared" si="49"/>
        <v>2200</v>
      </c>
      <c r="M772" s="140">
        <f>IF(AND(G772=Summary!$F$32,I772&lt;=$C$18,OR(I773&gt;=$C$18,I773=0),SUM($M$20:M771)&lt;1,Summary!$F$33="Single"),1,0)</f>
        <v>0</v>
      </c>
      <c r="N772" s="140">
        <f>IF(AND(G772=Summary!$F$32,I772&lt;=$C$18,OR(I773&gt;=$C$18,I773=0),SUM($N$20:N771)&lt;1,Summary!$F$33&lt;&gt;"Single"),1,0)</f>
        <v>0</v>
      </c>
      <c r="O772" s="503">
        <f>IF(M772=1,(($C$18-I772)*H772)+SUMIFS($J$20:J772,$G$20:G772,Summary!$F$32),IF(N772=1,(($C$18-K772)*H772)+SUMIFS($L$20:L772,$G$20:G772,Summary!$F$32),0))</f>
        <v>0</v>
      </c>
    </row>
    <row r="773" spans="7:15" x14ac:dyDescent="0.3">
      <c r="G773" s="500" t="s">
        <v>613</v>
      </c>
      <c r="H773" s="495">
        <v>8.5000000000000006E-2</v>
      </c>
      <c r="I773" s="484">
        <v>60000</v>
      </c>
      <c r="J773" s="476">
        <f t="shared" si="49"/>
        <v>3500</v>
      </c>
      <c r="K773" s="475">
        <v>60000</v>
      </c>
      <c r="L773" s="476">
        <f t="shared" si="49"/>
        <v>3500</v>
      </c>
      <c r="M773" s="140">
        <f>IF(AND(G773=Summary!$F$32,I773&lt;=$C$18,OR(I774&gt;=$C$18,I774=0),SUM($M$20:M772)&lt;1,Summary!$F$33="Single"),1,0)</f>
        <v>0</v>
      </c>
      <c r="N773" s="140">
        <f>IF(AND(G773=Summary!$F$32,I773&lt;=$C$18,OR(I774&gt;=$C$18,I774=0),SUM($N$20:N772)&lt;1,Summary!$F$33&lt;&gt;"Single"),1,0)</f>
        <v>0</v>
      </c>
      <c r="O773" s="503">
        <f>IF(M773=1,(($C$18-I773)*H773)+SUMIFS($J$20:J773,$G$20:G773,Summary!$F$32),IF(N773=1,(($C$18-K773)*H773)+SUMIFS($L$20:L773,$G$20:G773,Summary!$F$32),0))</f>
        <v>0</v>
      </c>
    </row>
    <row r="774" spans="7:15" x14ac:dyDescent="0.3">
      <c r="G774" s="500" t="s">
        <v>613</v>
      </c>
      <c r="H774" s="495">
        <v>9.2499999999999999E-2</v>
      </c>
      <c r="I774" s="484">
        <v>250000</v>
      </c>
      <c r="J774" s="476">
        <f t="shared" si="49"/>
        <v>19650</v>
      </c>
      <c r="K774" s="475">
        <v>250000</v>
      </c>
      <c r="L774" s="476">
        <f t="shared" si="49"/>
        <v>19650</v>
      </c>
      <c r="M774" s="140">
        <f>IF(AND(G774=Summary!$F$32,I774&lt;=$C$18,OR(I775&gt;=$C$18,I775=0),SUM($M$20:M773)&lt;1,Summary!$F$33="Single"),1,0)</f>
        <v>0</v>
      </c>
      <c r="N774" s="140">
        <f>IF(AND(G774=Summary!$F$32,I774&lt;=$C$18,OR(I775&gt;=$C$18,I775=0),SUM($N$20:N773)&lt;1,Summary!$F$33&lt;&gt;"Single"),1,0)</f>
        <v>0</v>
      </c>
      <c r="O774" s="503">
        <f>IF(M774=1,(($C$18-I774)*H774)+SUMIFS($J$20:J774,$G$20:G774,Summary!$F$32),IF(N774=1,(($C$18-K774)*H774)+SUMIFS($L$20:L774,$G$20:G774,Summary!$F$32),0))</f>
        <v>0</v>
      </c>
    </row>
    <row r="775" spans="7:15" x14ac:dyDescent="0.3">
      <c r="G775" s="500" t="s">
        <v>613</v>
      </c>
      <c r="H775" s="495">
        <v>9.7500000000000003E-2</v>
      </c>
      <c r="I775" s="484">
        <v>500000</v>
      </c>
      <c r="J775" s="476">
        <f t="shared" si="49"/>
        <v>42775</v>
      </c>
      <c r="K775" s="475">
        <v>500000</v>
      </c>
      <c r="L775" s="476">
        <f t="shared" si="49"/>
        <v>42775</v>
      </c>
      <c r="M775" s="140">
        <f>IF(AND(G775=Summary!$F$32,I775&lt;=$C$18,OR(I776&gt;=$C$18,I776=0),SUM($M$20:M774)&lt;1,Summary!$F$33="Single"),1,0)</f>
        <v>0</v>
      </c>
      <c r="N775" s="140">
        <f>IF(AND(G775=Summary!$F$32,I775&lt;=$C$18,OR(I776&gt;=$C$18,I776=0),SUM($N$20:N774)&lt;1,Summary!$F$33&lt;&gt;"Single"),1,0)</f>
        <v>0</v>
      </c>
      <c r="O775" s="503">
        <f>IF(M775=1,(($C$18-I775)*H775)+SUMIFS($J$20:J775,$G$20:G775,Summary!$F$32),IF(N775=1,(($C$18-K775)*H775)+SUMIFS($L$20:L775,$G$20:G775,Summary!$F$32),0))</f>
        <v>0</v>
      </c>
    </row>
    <row r="776" spans="7:15" x14ac:dyDescent="0.3">
      <c r="G776" s="500" t="s">
        <v>613</v>
      </c>
      <c r="H776" s="495">
        <v>0.1075</v>
      </c>
      <c r="I776" s="484">
        <v>1000000</v>
      </c>
      <c r="J776" s="476">
        <f t="shared" si="49"/>
        <v>91525</v>
      </c>
      <c r="K776" s="475">
        <v>1000000</v>
      </c>
      <c r="L776" s="476">
        <f t="shared" si="49"/>
        <v>91525</v>
      </c>
      <c r="M776" s="140">
        <f>IF(AND(G776=Summary!$F$32,I776&lt;=$C$18,OR(I777&gt;=$C$18,I777=0),SUM($M$20:M775)&lt;1,Summary!$F$33="Single"),1,0)</f>
        <v>0</v>
      </c>
      <c r="N776" s="140">
        <f>IF(AND(G776=Summary!$F$32,I776&lt;=$C$18,OR(I777&gt;=$C$18,I777=0),SUM($N$20:N775)&lt;1,Summary!$F$33&lt;&gt;"Single"),1,0)</f>
        <v>0</v>
      </c>
      <c r="O776" s="503">
        <f>IF(M776=1,(($C$18-I776)*H776)+SUMIFS($J$20:J776,$G$20:G776,Summary!$F$32),IF(N776=1,(($C$18-K776)*H776)+SUMIFS($L$20:L776,$G$20:G776,Summary!$F$32),0))</f>
        <v>0</v>
      </c>
    </row>
    <row r="777" spans="7:15" x14ac:dyDescent="0.3">
      <c r="G777" s="500" t="s">
        <v>613</v>
      </c>
      <c r="H777" s="495"/>
      <c r="I777" s="484"/>
      <c r="J777" s="476">
        <f t="shared" si="49"/>
        <v>0</v>
      </c>
      <c r="K777" s="475"/>
      <c r="L777" s="476">
        <f t="shared" si="49"/>
        <v>0</v>
      </c>
      <c r="M777" s="140">
        <f>IF(AND(G777=Summary!$F$32,I777&lt;=$C$18,OR(I778&gt;=$C$18,I778=0),SUM($M$20:M776)&lt;1,Summary!$F$33="Single"),1,0)</f>
        <v>0</v>
      </c>
      <c r="N777" s="140">
        <f>IF(AND(G777=Summary!$F$32,I777&lt;=$C$18,OR(I778&gt;=$C$18,I778=0),SUM($N$20:N776)&lt;1,Summary!$F$33&lt;&gt;"Single"),1,0)</f>
        <v>0</v>
      </c>
      <c r="O777" s="503">
        <f>IF(M777=1,(($C$18-I777)*H777)+SUMIFS($J$20:J777,$G$20:G777,Summary!$F$32),IF(N777=1,(($C$18-K777)*H777)+SUMIFS($L$20:L777,$G$20:G777,Summary!$F$32),0))</f>
        <v>0</v>
      </c>
    </row>
    <row r="778" spans="7:15" x14ac:dyDescent="0.3">
      <c r="G778" s="500" t="s">
        <v>613</v>
      </c>
      <c r="H778" s="495"/>
      <c r="I778" s="484"/>
      <c r="J778" s="476">
        <f t="shared" si="49"/>
        <v>0</v>
      </c>
      <c r="K778" s="475"/>
      <c r="L778" s="476">
        <f t="shared" si="49"/>
        <v>0</v>
      </c>
      <c r="M778" s="140">
        <f>IF(AND(G778=Summary!$F$32,I778&lt;=$C$18,OR(I779&gt;=$C$18,I779=0),SUM($M$20:M777)&lt;1,Summary!$F$33="Single"),1,0)</f>
        <v>0</v>
      </c>
      <c r="N778" s="140">
        <f>IF(AND(G778=Summary!$F$32,I778&lt;=$C$18,OR(I779&gt;=$C$18,I779=0),SUM($N$20:N777)&lt;1,Summary!$F$33&lt;&gt;"Single"),1,0)</f>
        <v>0</v>
      </c>
      <c r="O778" s="503">
        <f>IF(M778=1,(($C$18-I778)*H778)+SUMIFS($J$20:J778,$G$20:G778,Summary!$F$32),IF(N778=1,(($C$18-K778)*H778)+SUMIFS($L$20:L778,$G$20:G778,Summary!$F$32),0))</f>
        <v>0</v>
      </c>
    </row>
    <row r="779" spans="7:15" x14ac:dyDescent="0.3">
      <c r="G779" s="500" t="s">
        <v>613</v>
      </c>
      <c r="H779" s="495"/>
      <c r="I779" s="484"/>
      <c r="J779" s="476">
        <f t="shared" si="49"/>
        <v>0</v>
      </c>
      <c r="K779" s="475"/>
      <c r="L779" s="476">
        <f t="shared" si="49"/>
        <v>0</v>
      </c>
      <c r="M779" s="140">
        <f>IF(AND(G779=Summary!$F$32,I779&lt;=$C$18,OR(I780&gt;=$C$18,I780=0),SUM($M$20:M778)&lt;1,Summary!$F$33="Single"),1,0)</f>
        <v>0</v>
      </c>
      <c r="N779" s="140">
        <f>IF(AND(G779=Summary!$F$32,I779&lt;=$C$18,OR(I780&gt;=$C$18,I780=0),SUM($N$20:N778)&lt;1,Summary!$F$33&lt;&gt;"Single"),1,0)</f>
        <v>0</v>
      </c>
      <c r="O779" s="503">
        <f>IF(M779=1,(($C$18-I779)*H779)+SUMIFS($J$20:J779,$G$20:G779,Summary!$F$32),IF(N779=1,(($C$18-K779)*H779)+SUMIFS($L$20:L779,$G$20:G779,Summary!$F$32),0))</f>
        <v>0</v>
      </c>
    </row>
    <row r="780" spans="7:15" x14ac:dyDescent="0.3">
      <c r="G780" s="500" t="s">
        <v>613</v>
      </c>
      <c r="H780" s="495"/>
      <c r="I780" s="484"/>
      <c r="J780" s="476">
        <f t="shared" si="49"/>
        <v>0</v>
      </c>
      <c r="K780" s="475"/>
      <c r="L780" s="476">
        <f t="shared" si="49"/>
        <v>0</v>
      </c>
      <c r="M780" s="140">
        <f>IF(AND(G780=Summary!$F$32,I780&lt;=$C$18,OR(I781&gt;=$C$18,I781=0),SUM($M$20:M779)&lt;1,Summary!$F$33="Single"),1,0)</f>
        <v>0</v>
      </c>
      <c r="N780" s="140">
        <f>IF(AND(G780=Summary!$F$32,I780&lt;=$C$18,OR(I781&gt;=$C$18,I781=0),SUM($N$20:N779)&lt;1,Summary!$F$33&lt;&gt;"Single"),1,0)</f>
        <v>0</v>
      </c>
      <c r="O780" s="503">
        <f>IF(M780=1,(($C$18-I780)*H780)+SUMIFS($J$20:J780,$G$20:G780,Summary!$F$32),IF(N780=1,(($C$18-K780)*H780)+SUMIFS($L$20:L780,$G$20:G780,Summary!$F$32),0))</f>
        <v>0</v>
      </c>
    </row>
    <row r="781" spans="7:15" x14ac:dyDescent="0.3">
      <c r="G781" s="500" t="s">
        <v>613</v>
      </c>
      <c r="H781" s="495"/>
      <c r="I781" s="484"/>
      <c r="J781" s="476">
        <f t="shared" si="49"/>
        <v>0</v>
      </c>
      <c r="K781" s="475"/>
      <c r="L781" s="476">
        <f t="shared" si="49"/>
        <v>0</v>
      </c>
      <c r="M781" s="140">
        <f>IF(AND(G781=Summary!$F$32,I781&lt;=$C$18,OR(I782&gt;=$C$18,I782=0),SUM($M$20:M780)&lt;1,Summary!$F$33="Single"),1,0)</f>
        <v>0</v>
      </c>
      <c r="N781" s="140">
        <f>IF(AND(G781=Summary!$F$32,I781&lt;=$C$18,OR(I782&gt;=$C$18,I782=0),SUM($N$20:N780)&lt;1,Summary!$F$33&lt;&gt;"Single"),1,0)</f>
        <v>0</v>
      </c>
      <c r="O781" s="503">
        <f>IF(M781=1,(($C$18-I781)*H781)+SUMIFS($J$20:J781,$G$20:G781,Summary!$F$32),IF(N781=1,(($C$18-K781)*H781)+SUMIFS($L$20:L781,$G$20:G781,Summary!$F$32),0))</f>
        <v>0</v>
      </c>
    </row>
    <row r="782" spans="7:15" x14ac:dyDescent="0.3">
      <c r="G782" s="500" t="s">
        <v>613</v>
      </c>
      <c r="H782" s="495"/>
      <c r="I782" s="484"/>
      <c r="J782" s="476">
        <f t="shared" si="49"/>
        <v>0</v>
      </c>
      <c r="K782" s="475"/>
      <c r="L782" s="476">
        <f t="shared" si="49"/>
        <v>0</v>
      </c>
      <c r="M782" s="140">
        <f>IF(AND(G782=Summary!$F$32,I782&lt;=$C$18,OR(I783&gt;=$C$18,I783=0),SUM($M$20:M781)&lt;1,Summary!$F$33="Single"),1,0)</f>
        <v>0</v>
      </c>
      <c r="N782" s="140">
        <f>IF(AND(G782=Summary!$F$32,I782&lt;=$C$18,OR(I783&gt;=$C$18,I783=0),SUM($N$20:N781)&lt;1,Summary!$F$33&lt;&gt;"Single"),1,0)</f>
        <v>0</v>
      </c>
      <c r="O782" s="503">
        <f>IF(M782=1,(($C$18-I782)*H782)+SUMIFS($J$20:J782,$G$20:G782,Summary!$F$32),IF(N782=1,(($C$18-K782)*H782)+SUMIFS($L$20:L782,$G$20:G782,Summary!$F$32),0))</f>
        <v>0</v>
      </c>
    </row>
    <row r="783" spans="7:15" x14ac:dyDescent="0.3">
      <c r="G783" s="500" t="s">
        <v>613</v>
      </c>
      <c r="H783" s="495"/>
      <c r="I783" s="484"/>
      <c r="J783" s="476">
        <f t="shared" si="49"/>
        <v>0</v>
      </c>
      <c r="K783" s="475"/>
      <c r="L783" s="476">
        <f t="shared" si="49"/>
        <v>0</v>
      </c>
      <c r="M783" s="140">
        <f>IF(AND(G783=Summary!$F$32,I783&lt;=$C$18,OR(I784&gt;=$C$18,I784=0),SUM($M$20:M782)&lt;1,Summary!$F$33="Single"),1,0)</f>
        <v>0</v>
      </c>
      <c r="N783" s="140">
        <f>IF(AND(G783=Summary!$F$32,I783&lt;=$C$18,OR(I784&gt;=$C$18,I784=0),SUM($N$20:N782)&lt;1,Summary!$F$33&lt;&gt;"Single"),1,0)</f>
        <v>0</v>
      </c>
      <c r="O783" s="503">
        <f>IF(M783=1,(($C$18-I783)*H783)+SUMIFS($J$20:J783,$G$20:G783,Summary!$F$32),IF(N783=1,(($C$18-K783)*H783)+SUMIFS($L$20:L783,$G$20:G783,Summary!$F$32),0))</f>
        <v>0</v>
      </c>
    </row>
    <row r="784" spans="7:15" ht="16.2" thickBot="1" x14ac:dyDescent="0.35">
      <c r="G784" s="501" t="s">
        <v>613</v>
      </c>
      <c r="H784" s="496"/>
      <c r="I784" s="497"/>
      <c r="J784" s="478">
        <f t="shared" si="49"/>
        <v>0</v>
      </c>
      <c r="K784" s="477"/>
      <c r="L784" s="478">
        <f t="shared" si="49"/>
        <v>0</v>
      </c>
      <c r="M784" s="140">
        <f>IF(AND(G784=Summary!$F$32,I784&lt;=$C$18,OR(I785&gt;=$C$18,I785=0),SUM($M$20:M783)&lt;1,Summary!$F$33="Single"),1,0)</f>
        <v>0</v>
      </c>
      <c r="N784" s="140">
        <f>IF(AND(G784=Summary!$F$32,I784&lt;=$C$18,OR(I785&gt;=$C$18,I785=0),SUM($N$20:N783)&lt;1,Summary!$F$33&lt;&gt;"Single"),1,0)</f>
        <v>0</v>
      </c>
      <c r="O784" s="504">
        <f>IF(M784=1,(($C$18-I784)*H784)+SUMIFS($J$20:J784,$G$20:G784,Summary!$F$32),IF(N784=1,(($C$18-K784)*H784)+SUMIFS($L$20:L784,$G$20:G784,Summary!$F$32),0))</f>
        <v>0</v>
      </c>
    </row>
    <row r="785" x14ac:dyDescent="0.3"/>
    <row r="786" hidden="1" x14ac:dyDescent="0.3"/>
    <row r="787" hidden="1" x14ac:dyDescent="0.3"/>
    <row r="788" hidden="1" x14ac:dyDescent="0.3"/>
    <row r="789" hidden="1" x14ac:dyDescent="0.3"/>
    <row r="790" hidden="1" x14ac:dyDescent="0.3"/>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1FDE-07D2-401A-BA23-085485D2ADD3}">
  <sheetPr codeName="Sheet10">
    <tabColor theme="1"/>
  </sheetPr>
  <dimension ref="A1"/>
  <sheetViews>
    <sheetView showGridLines="0" workbookViewId="0">
      <selection activeCell="J48" sqref="J48"/>
    </sheetView>
  </sheetViews>
  <sheetFormatPr defaultRowHeight="15.6"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2ED6-44D6-4EF3-B48A-D12E506281EC}">
  <sheetPr codeName="Sheet3">
    <tabColor theme="8" tint="0.79998168889431442"/>
  </sheetPr>
  <dimension ref="A3:T50"/>
  <sheetViews>
    <sheetView showGridLines="0" topLeftCell="B1" zoomScale="70" zoomScaleNormal="70" workbookViewId="0">
      <selection activeCell="M15" sqref="M15"/>
    </sheetView>
  </sheetViews>
  <sheetFormatPr defaultColWidth="10.69921875" defaultRowHeight="15.6" x14ac:dyDescent="0.3"/>
  <cols>
    <col min="1" max="1" width="12.796875" bestFit="1" customWidth="1"/>
    <col min="2" max="2" width="11.19921875" bestFit="1" customWidth="1"/>
    <col min="3" max="3" width="14.59765625" bestFit="1" customWidth="1"/>
    <col min="4" max="4" width="18.59765625" bestFit="1" customWidth="1"/>
    <col min="5" max="5" width="17.09765625" bestFit="1" customWidth="1"/>
    <col min="6" max="6" width="18.3984375" bestFit="1" customWidth="1"/>
    <col min="7" max="7" width="2.8984375" customWidth="1"/>
    <col min="8" max="8" width="14.5" customWidth="1"/>
    <col min="9" max="9" width="11.59765625" customWidth="1"/>
    <col min="10" max="10" width="13.5" customWidth="1"/>
    <col min="11" max="11" width="9" customWidth="1"/>
    <col min="12" max="12" width="18.69921875" bestFit="1" customWidth="1"/>
    <col min="13" max="13" width="10.8984375" customWidth="1"/>
    <col min="14" max="14" width="29.19921875" customWidth="1"/>
    <col min="15" max="15" width="12.69921875" customWidth="1"/>
    <col min="16" max="16" width="9.09765625" customWidth="1"/>
    <col min="17" max="17" width="9.19921875" customWidth="1"/>
    <col min="18" max="18" width="12.5" customWidth="1"/>
    <col min="19" max="19" width="20.3984375" bestFit="1" customWidth="1"/>
  </cols>
  <sheetData>
    <row r="3" spans="1:19" ht="23.4" x14ac:dyDescent="0.45">
      <c r="A3" s="147" t="s">
        <v>127</v>
      </c>
      <c r="E3" s="137" t="s">
        <v>119</v>
      </c>
      <c r="F3" s="138" t="str">
        <f>IF(SUM(piv_hlpr_tbl[cate_Helper])&gt;0,"FAILS", "CLEARS")</f>
        <v>CLEARS</v>
      </c>
    </row>
    <row r="4" spans="1:19" x14ac:dyDescent="0.3">
      <c r="L4" s="72" t="s">
        <v>105</v>
      </c>
      <c r="M4" s="72" t="s">
        <v>105</v>
      </c>
    </row>
    <row r="5" spans="1:19" x14ac:dyDescent="0.3">
      <c r="A5" s="68" t="s">
        <v>96</v>
      </c>
      <c r="B5" t="s">
        <v>98</v>
      </c>
      <c r="C5" t="s">
        <v>99</v>
      </c>
      <c r="D5" t="s">
        <v>100</v>
      </c>
      <c r="E5" t="s">
        <v>101</v>
      </c>
      <c r="F5" t="s">
        <v>102</v>
      </c>
      <c r="H5" s="71" t="s">
        <v>104</v>
      </c>
      <c r="I5" s="71" t="s">
        <v>50</v>
      </c>
      <c r="J5" s="71" t="s">
        <v>13</v>
      </c>
      <c r="K5" s="71" t="s">
        <v>111</v>
      </c>
      <c r="L5" s="80" t="s">
        <v>108</v>
      </c>
      <c r="M5" s="80" t="s">
        <v>112</v>
      </c>
      <c r="N5" s="74" t="s">
        <v>97</v>
      </c>
      <c r="O5" s="74" t="s">
        <v>109</v>
      </c>
      <c r="P5" s="74" t="s">
        <v>47</v>
      </c>
      <c r="Q5" s="74" t="s">
        <v>110</v>
      </c>
      <c r="R5" s="74" t="s">
        <v>49</v>
      </c>
      <c r="S5" s="74" t="s">
        <v>120</v>
      </c>
    </row>
    <row r="6" spans="1:19" x14ac:dyDescent="0.3">
      <c r="A6" s="67" t="s">
        <v>93</v>
      </c>
      <c r="B6" s="66"/>
      <c r="C6" s="66"/>
      <c r="D6" s="66"/>
      <c r="E6" s="66"/>
      <c r="F6" s="69"/>
      <c r="H6" s="73" t="str">
        <f t="shared" ref="H6:H48" si="0">IF(F6=1,A6,"")</f>
        <v/>
      </c>
      <c r="I6" s="73">
        <f t="shared" ref="I6:I48" si="1">D6</f>
        <v>0</v>
      </c>
      <c r="J6" s="73">
        <f t="shared" ref="J6:J48" si="2">B6</f>
        <v>0</v>
      </c>
      <c r="K6" s="75">
        <f t="shared" ref="K6:K48" si="3">C6</f>
        <v>0</v>
      </c>
      <c r="L6" s="77"/>
      <c r="M6" s="78"/>
      <c r="N6" s="75" t="str">
        <f>IFERROR(VLOOKUP(piv_hlpr_tbl[[#This Row],[Positions]],#REF!,28,FALSE),"")</f>
        <v/>
      </c>
      <c r="O6" s="76" t="str">
        <f>IF(ISBLANK(piv_hlpr_tbl[[#This Row],[Goal Wt]]),"",piv_hlpr_tbl[[#This Row],[Value]]/SUMIF(piv_hlpr_tbl[Acct],piv_hlpr_tbl[[#This Row],[Acct]],piv_hlpr_tbl[Value]))</f>
        <v/>
      </c>
      <c r="P6" s="76" t="str">
        <f>IF(ISBLANK(piv_hlpr_tbl[[#This Row],[Goal Wt]]),"",piv_hlpr_tbl[[#This Row],[Current Wt]]-piv_hlpr_tbl[[#This Row],[Goal Wt]])</f>
        <v/>
      </c>
      <c r="Q6" s="76" t="str">
        <f>IF(ISBLANK(piv_hlpr_tbl[[#This Row],[Goal Wt]]),"",((C6+1)*B6)/SUMIF(piv_hlpr_tbl[Acct],piv_hlpr_tbl[[#This Row],[Acct]],piv_hlpr_tbl[Value]))</f>
        <v/>
      </c>
      <c r="R6" s="76" t="str">
        <f>IF(ISBLANK(piv_hlpr_tbl[[#This Row],[Goal Wt]]),"",piv_hlpr_tbl[[#This Row],[Buy 1]]-piv_hlpr_tbl[[#This Row],[Goal Wt]])</f>
        <v/>
      </c>
      <c r="S6" s="136" t="str">
        <f>IF(AND(piv_hlpr_tbl[[#This Row],[Positions]]&lt;&gt;"",piv_hlpr_tbl[[#This Row],[Main Categorization]]=""),1,"")</f>
        <v/>
      </c>
    </row>
    <row r="7" spans="1:19" x14ac:dyDescent="0.3">
      <c r="H7" s="73" t="str">
        <f t="shared" si="0"/>
        <v/>
      </c>
      <c r="I7" s="73">
        <f t="shared" si="1"/>
        <v>0</v>
      </c>
      <c r="J7" s="73">
        <f t="shared" si="2"/>
        <v>0</v>
      </c>
      <c r="K7" s="75">
        <f t="shared" si="3"/>
        <v>0</v>
      </c>
      <c r="L7" s="77" t="s">
        <v>114</v>
      </c>
      <c r="M7" s="78">
        <v>0.1</v>
      </c>
      <c r="N7" s="75" t="str">
        <f>IFERROR(VLOOKUP(piv_hlpr_tbl[[#This Row],[Positions]],#REF!,28,FALSE),"")</f>
        <v/>
      </c>
      <c r="O7" s="76" t="e">
        <f>IF(ISBLANK(piv_hlpr_tbl[[#This Row],[Goal Wt]]),"",piv_hlpr_tbl[[#This Row],[Value]]/SUMIF(piv_hlpr_tbl[Acct],piv_hlpr_tbl[[#This Row],[Acct]],piv_hlpr_tbl[Value]))</f>
        <v>#DIV/0!</v>
      </c>
      <c r="P7" s="76" t="e">
        <f>IF(ISBLANK(piv_hlpr_tbl[[#This Row],[Goal Wt]]),"",piv_hlpr_tbl[[#This Row],[Current Wt]]-piv_hlpr_tbl[[#This Row],[Goal Wt]])</f>
        <v>#DIV/0!</v>
      </c>
      <c r="Q7" s="76" t="e">
        <f>IF(ISBLANK(piv_hlpr_tbl[[#This Row],[Goal Wt]]),"",((C7+1)*B7)/SUMIF(piv_hlpr_tbl[Acct],piv_hlpr_tbl[[#This Row],[Acct]],piv_hlpr_tbl[Value]))</f>
        <v>#DIV/0!</v>
      </c>
      <c r="R7" s="76" t="e">
        <f>IF(ISBLANK(piv_hlpr_tbl[[#This Row],[Goal Wt]]),"",piv_hlpr_tbl[[#This Row],[Buy 1]]-piv_hlpr_tbl[[#This Row],[Goal Wt]])</f>
        <v>#DIV/0!</v>
      </c>
      <c r="S7" s="136" t="str">
        <f>IF(AND(piv_hlpr_tbl[[#This Row],[Positions]]&lt;&gt;"",piv_hlpr_tbl[[#This Row],[Main Categorization]]=""),1,"")</f>
        <v/>
      </c>
    </row>
    <row r="8" spans="1:19" x14ac:dyDescent="0.3">
      <c r="H8" s="73" t="str">
        <f t="shared" si="0"/>
        <v/>
      </c>
      <c r="I8" s="73">
        <f t="shared" si="1"/>
        <v>0</v>
      </c>
      <c r="J8" s="73">
        <f t="shared" si="2"/>
        <v>0</v>
      </c>
      <c r="K8" s="75">
        <f t="shared" si="3"/>
        <v>0</v>
      </c>
      <c r="L8" s="77" t="s">
        <v>95</v>
      </c>
      <c r="M8" s="78">
        <v>0.15</v>
      </c>
      <c r="N8" s="75" t="str">
        <f>IFERROR(VLOOKUP(piv_hlpr_tbl[[#This Row],[Positions]],#REF!,28,FALSE),"")</f>
        <v/>
      </c>
      <c r="O8" s="76" t="e">
        <f>IF(ISBLANK(piv_hlpr_tbl[[#This Row],[Goal Wt]]),"",piv_hlpr_tbl[[#This Row],[Value]]/SUMIF(piv_hlpr_tbl[Acct],piv_hlpr_tbl[[#This Row],[Acct]],piv_hlpr_tbl[Value]))</f>
        <v>#DIV/0!</v>
      </c>
      <c r="P8" s="76" t="e">
        <f>IF(ISBLANK(piv_hlpr_tbl[[#This Row],[Goal Wt]]),"",piv_hlpr_tbl[[#This Row],[Current Wt]]-piv_hlpr_tbl[[#This Row],[Goal Wt]])</f>
        <v>#DIV/0!</v>
      </c>
      <c r="Q8" s="76" t="e">
        <f>IF(ISBLANK(piv_hlpr_tbl[[#This Row],[Goal Wt]]),"",((C8+1)*B8)/SUMIF(piv_hlpr_tbl[Acct],piv_hlpr_tbl[[#This Row],[Acct]],piv_hlpr_tbl[Value]))</f>
        <v>#DIV/0!</v>
      </c>
      <c r="R8" s="76" t="e">
        <f>IF(ISBLANK(piv_hlpr_tbl[[#This Row],[Goal Wt]]),"",piv_hlpr_tbl[[#This Row],[Buy 1]]-piv_hlpr_tbl[[#This Row],[Goal Wt]])</f>
        <v>#DIV/0!</v>
      </c>
      <c r="S8" s="136" t="str">
        <f>IF(AND(piv_hlpr_tbl[[#This Row],[Positions]]&lt;&gt;"",piv_hlpr_tbl[[#This Row],[Main Categorization]]=""),1,"")</f>
        <v/>
      </c>
    </row>
    <row r="9" spans="1:19" x14ac:dyDescent="0.3">
      <c r="H9" s="73" t="str">
        <f t="shared" si="0"/>
        <v/>
      </c>
      <c r="I9" s="73">
        <f t="shared" si="1"/>
        <v>0</v>
      </c>
      <c r="J9" s="73">
        <f t="shared" si="2"/>
        <v>0</v>
      </c>
      <c r="K9" s="75">
        <f t="shared" si="3"/>
        <v>0</v>
      </c>
      <c r="L9" s="77" t="s">
        <v>106</v>
      </c>
      <c r="M9" s="78">
        <v>0.02</v>
      </c>
      <c r="N9" s="75" t="str">
        <f>IFERROR(VLOOKUP(piv_hlpr_tbl[[#This Row],[Positions]],#REF!,28,FALSE),"")</f>
        <v/>
      </c>
      <c r="O9" s="76" t="e">
        <f>IF(ISBLANK(piv_hlpr_tbl[[#This Row],[Goal Wt]]),"",piv_hlpr_tbl[[#This Row],[Value]]/SUMIF(piv_hlpr_tbl[Acct],piv_hlpr_tbl[[#This Row],[Acct]],piv_hlpr_tbl[Value]))</f>
        <v>#DIV/0!</v>
      </c>
      <c r="P9" s="76" t="e">
        <f>IF(ISBLANK(piv_hlpr_tbl[[#This Row],[Goal Wt]]),"",piv_hlpr_tbl[[#This Row],[Current Wt]]-piv_hlpr_tbl[[#This Row],[Goal Wt]])</f>
        <v>#DIV/0!</v>
      </c>
      <c r="Q9" s="76" t="e">
        <f>IF(ISBLANK(piv_hlpr_tbl[[#This Row],[Goal Wt]]),"",((C9+1)*B9)/SUMIF(piv_hlpr_tbl[Acct],piv_hlpr_tbl[[#This Row],[Acct]],piv_hlpr_tbl[Value]))</f>
        <v>#DIV/0!</v>
      </c>
      <c r="R9" s="76" t="e">
        <f>IF(ISBLANK(piv_hlpr_tbl[[#This Row],[Goal Wt]]),"",piv_hlpr_tbl[[#This Row],[Buy 1]]-piv_hlpr_tbl[[#This Row],[Goal Wt]])</f>
        <v>#DIV/0!</v>
      </c>
      <c r="S9" s="136" t="str">
        <f>IF(AND(piv_hlpr_tbl[[#This Row],[Positions]]&lt;&gt;"",piv_hlpr_tbl[[#This Row],[Main Categorization]]=""),1,"")</f>
        <v/>
      </c>
    </row>
    <row r="10" spans="1:19" x14ac:dyDescent="0.3">
      <c r="H10" s="73" t="str">
        <f t="shared" si="0"/>
        <v/>
      </c>
      <c r="I10" s="73">
        <f t="shared" si="1"/>
        <v>0</v>
      </c>
      <c r="J10" s="73">
        <f t="shared" si="2"/>
        <v>0</v>
      </c>
      <c r="K10" s="75">
        <f t="shared" si="3"/>
        <v>0</v>
      </c>
      <c r="L10" s="77" t="s">
        <v>95</v>
      </c>
      <c r="M10" s="78">
        <v>0.1</v>
      </c>
      <c r="N10" s="75" t="str">
        <f>IFERROR(VLOOKUP(piv_hlpr_tbl[[#This Row],[Positions]],#REF!,28,FALSE),"")</f>
        <v/>
      </c>
      <c r="O10" s="76" t="e">
        <f>IF(ISBLANK(piv_hlpr_tbl[[#This Row],[Goal Wt]]),"",piv_hlpr_tbl[[#This Row],[Value]]/SUMIF(piv_hlpr_tbl[Acct],piv_hlpr_tbl[[#This Row],[Acct]],piv_hlpr_tbl[Value]))</f>
        <v>#DIV/0!</v>
      </c>
      <c r="P10" s="76" t="e">
        <f>IF(ISBLANK(piv_hlpr_tbl[[#This Row],[Goal Wt]]),"",piv_hlpr_tbl[[#This Row],[Current Wt]]-piv_hlpr_tbl[[#This Row],[Goal Wt]])</f>
        <v>#DIV/0!</v>
      </c>
      <c r="Q10" s="76" t="e">
        <f>IF(ISBLANK(piv_hlpr_tbl[[#This Row],[Goal Wt]]),"",((C10+1)*B10)/SUMIF(piv_hlpr_tbl[Acct],piv_hlpr_tbl[[#This Row],[Acct]],piv_hlpr_tbl[Value]))</f>
        <v>#DIV/0!</v>
      </c>
      <c r="R10" s="76" t="e">
        <f>IF(ISBLANK(piv_hlpr_tbl[[#This Row],[Goal Wt]]),"",piv_hlpr_tbl[[#This Row],[Buy 1]]-piv_hlpr_tbl[[#This Row],[Goal Wt]])</f>
        <v>#DIV/0!</v>
      </c>
      <c r="S10" s="136" t="str">
        <f>IF(AND(piv_hlpr_tbl[[#This Row],[Positions]]&lt;&gt;"",piv_hlpr_tbl[[#This Row],[Main Categorization]]=""),1,"")</f>
        <v/>
      </c>
    </row>
    <row r="11" spans="1:19" x14ac:dyDescent="0.3">
      <c r="H11" s="73" t="str">
        <f t="shared" si="0"/>
        <v/>
      </c>
      <c r="I11" s="73">
        <f t="shared" si="1"/>
        <v>0</v>
      </c>
      <c r="J11" s="73">
        <f t="shared" si="2"/>
        <v>0</v>
      </c>
      <c r="K11" s="75">
        <f t="shared" si="3"/>
        <v>0</v>
      </c>
      <c r="L11" s="77" t="s">
        <v>95</v>
      </c>
      <c r="M11" s="78">
        <v>0.1</v>
      </c>
      <c r="N11" s="75" t="str">
        <f>IFERROR(VLOOKUP(piv_hlpr_tbl[[#This Row],[Positions]],#REF!,28,FALSE),"")</f>
        <v/>
      </c>
      <c r="O11" s="76" t="e">
        <f>IF(ISBLANK(piv_hlpr_tbl[[#This Row],[Goal Wt]]),"",piv_hlpr_tbl[[#This Row],[Value]]/SUMIF(piv_hlpr_tbl[Acct],piv_hlpr_tbl[[#This Row],[Acct]],piv_hlpr_tbl[Value]))</f>
        <v>#DIV/0!</v>
      </c>
      <c r="P11" s="76" t="e">
        <f>IF(ISBLANK(piv_hlpr_tbl[[#This Row],[Goal Wt]]),"",piv_hlpr_tbl[[#This Row],[Current Wt]]-piv_hlpr_tbl[[#This Row],[Goal Wt]])</f>
        <v>#DIV/0!</v>
      </c>
      <c r="Q11" s="76" t="e">
        <f>IF(ISBLANK(piv_hlpr_tbl[[#This Row],[Goal Wt]]),"",((C11+1)*B11)/SUMIF(piv_hlpr_tbl[Acct],piv_hlpr_tbl[[#This Row],[Acct]],piv_hlpr_tbl[Value]))</f>
        <v>#DIV/0!</v>
      </c>
      <c r="R11" s="76" t="e">
        <f>IF(ISBLANK(piv_hlpr_tbl[[#This Row],[Goal Wt]]),"",piv_hlpr_tbl[[#This Row],[Buy 1]]-piv_hlpr_tbl[[#This Row],[Goal Wt]])</f>
        <v>#DIV/0!</v>
      </c>
      <c r="S11" s="136" t="str">
        <f>IF(AND(piv_hlpr_tbl[[#This Row],[Positions]]&lt;&gt;"",piv_hlpr_tbl[[#This Row],[Main Categorization]]=""),1,"")</f>
        <v/>
      </c>
    </row>
    <row r="12" spans="1:19" x14ac:dyDescent="0.3">
      <c r="H12" s="73" t="str">
        <f t="shared" si="0"/>
        <v/>
      </c>
      <c r="I12" s="73">
        <f t="shared" si="1"/>
        <v>0</v>
      </c>
      <c r="J12" s="73">
        <f t="shared" si="2"/>
        <v>0</v>
      </c>
      <c r="K12" s="75">
        <f t="shared" si="3"/>
        <v>0</v>
      </c>
      <c r="L12" s="77" t="s">
        <v>107</v>
      </c>
      <c r="M12" s="78">
        <v>0.1</v>
      </c>
      <c r="N12" s="75" t="str">
        <f>IFERROR(VLOOKUP(piv_hlpr_tbl[[#This Row],[Positions]],#REF!,28,FALSE),"")</f>
        <v/>
      </c>
      <c r="O12" s="76" t="e">
        <f>IF(ISBLANK(piv_hlpr_tbl[[#This Row],[Goal Wt]]),"",piv_hlpr_tbl[[#This Row],[Value]]/SUMIF(piv_hlpr_tbl[Acct],piv_hlpr_tbl[[#This Row],[Acct]],piv_hlpr_tbl[Value]))</f>
        <v>#DIV/0!</v>
      </c>
      <c r="P12" s="76" t="e">
        <f>IF(ISBLANK(piv_hlpr_tbl[[#This Row],[Goal Wt]]),"",piv_hlpr_tbl[[#This Row],[Current Wt]]-piv_hlpr_tbl[[#This Row],[Goal Wt]])</f>
        <v>#DIV/0!</v>
      </c>
      <c r="Q12" s="76" t="e">
        <f>IF(ISBLANK(piv_hlpr_tbl[[#This Row],[Goal Wt]]),"",((C12+1)*B12)/SUMIF(piv_hlpr_tbl[Acct],piv_hlpr_tbl[[#This Row],[Acct]],piv_hlpr_tbl[Value]))</f>
        <v>#DIV/0!</v>
      </c>
      <c r="R12" s="76" t="e">
        <f>IF(ISBLANK(piv_hlpr_tbl[[#This Row],[Goal Wt]]),"",piv_hlpr_tbl[[#This Row],[Buy 1]]-piv_hlpr_tbl[[#This Row],[Goal Wt]])</f>
        <v>#DIV/0!</v>
      </c>
      <c r="S12" s="136" t="str">
        <f>IF(AND(piv_hlpr_tbl[[#This Row],[Positions]]&lt;&gt;"",piv_hlpr_tbl[[#This Row],[Main Categorization]]=""),1,"")</f>
        <v/>
      </c>
    </row>
    <row r="13" spans="1:19" x14ac:dyDescent="0.3">
      <c r="H13" s="73" t="str">
        <f t="shared" si="0"/>
        <v/>
      </c>
      <c r="I13" s="73">
        <f t="shared" si="1"/>
        <v>0</v>
      </c>
      <c r="J13" s="73">
        <f t="shared" si="2"/>
        <v>0</v>
      </c>
      <c r="K13" s="75">
        <f t="shared" si="3"/>
        <v>0</v>
      </c>
      <c r="L13" s="77" t="s">
        <v>95</v>
      </c>
      <c r="M13" s="78">
        <v>0.2</v>
      </c>
      <c r="N13" s="75" t="str">
        <f>IFERROR(VLOOKUP(piv_hlpr_tbl[[#This Row],[Positions]],#REF!,28,FALSE),"")</f>
        <v/>
      </c>
      <c r="O13" s="76" t="e">
        <f>IF(ISBLANK(piv_hlpr_tbl[[#This Row],[Goal Wt]]),"",piv_hlpr_tbl[[#This Row],[Value]]/SUMIF(piv_hlpr_tbl[Acct],piv_hlpr_tbl[[#This Row],[Acct]],piv_hlpr_tbl[Value]))</f>
        <v>#DIV/0!</v>
      </c>
      <c r="P13" s="76" t="e">
        <f>IF(ISBLANK(piv_hlpr_tbl[[#This Row],[Goal Wt]]),"",piv_hlpr_tbl[[#This Row],[Current Wt]]-piv_hlpr_tbl[[#This Row],[Goal Wt]])</f>
        <v>#DIV/0!</v>
      </c>
      <c r="Q13" s="76" t="e">
        <f>IF(ISBLANK(piv_hlpr_tbl[[#This Row],[Goal Wt]]),"",((C13+1)*B13)/SUMIF(piv_hlpr_tbl[Acct],piv_hlpr_tbl[[#This Row],[Acct]],piv_hlpr_tbl[Value]))</f>
        <v>#DIV/0!</v>
      </c>
      <c r="R13" s="76" t="e">
        <f>IF(ISBLANK(piv_hlpr_tbl[[#This Row],[Goal Wt]]),"",piv_hlpr_tbl[[#This Row],[Buy 1]]-piv_hlpr_tbl[[#This Row],[Goal Wt]])</f>
        <v>#DIV/0!</v>
      </c>
      <c r="S13" s="136" t="str">
        <f>IF(AND(piv_hlpr_tbl[[#This Row],[Positions]]&lt;&gt;"",piv_hlpr_tbl[[#This Row],[Main Categorization]]=""),1,"")</f>
        <v/>
      </c>
    </row>
    <row r="14" spans="1:19" x14ac:dyDescent="0.3">
      <c r="H14" s="73" t="str">
        <f t="shared" si="0"/>
        <v/>
      </c>
      <c r="I14" s="73">
        <f t="shared" si="1"/>
        <v>0</v>
      </c>
      <c r="J14" s="73">
        <f t="shared" si="2"/>
        <v>0</v>
      </c>
      <c r="K14" s="75">
        <f t="shared" si="3"/>
        <v>0</v>
      </c>
      <c r="L14" s="77" t="s">
        <v>95</v>
      </c>
      <c r="M14" s="78">
        <v>0.23</v>
      </c>
      <c r="N14" s="75" t="str">
        <f>IFERROR(VLOOKUP(piv_hlpr_tbl[[#This Row],[Positions]],#REF!,28,FALSE),"")</f>
        <v/>
      </c>
      <c r="O14" s="76" t="e">
        <f>IF(ISBLANK(piv_hlpr_tbl[[#This Row],[Goal Wt]]),"",piv_hlpr_tbl[[#This Row],[Value]]/SUMIF(piv_hlpr_tbl[Acct],piv_hlpr_tbl[[#This Row],[Acct]],piv_hlpr_tbl[Value]))</f>
        <v>#DIV/0!</v>
      </c>
      <c r="P14" s="76" t="e">
        <f>IF(ISBLANK(piv_hlpr_tbl[[#This Row],[Goal Wt]]),"",piv_hlpr_tbl[[#This Row],[Current Wt]]-piv_hlpr_tbl[[#This Row],[Goal Wt]])</f>
        <v>#DIV/0!</v>
      </c>
      <c r="Q14" s="76" t="e">
        <f>IF(ISBLANK(piv_hlpr_tbl[[#This Row],[Goal Wt]]),"",((C14+1)*B14)/SUMIF(piv_hlpr_tbl[Acct],piv_hlpr_tbl[[#This Row],[Acct]],piv_hlpr_tbl[Value]))</f>
        <v>#DIV/0!</v>
      </c>
      <c r="R14" s="76" t="e">
        <f>IF(ISBLANK(piv_hlpr_tbl[[#This Row],[Goal Wt]]),"",piv_hlpr_tbl[[#This Row],[Buy 1]]-piv_hlpr_tbl[[#This Row],[Goal Wt]])</f>
        <v>#DIV/0!</v>
      </c>
      <c r="S14" s="136" t="str">
        <f>IF(AND(piv_hlpr_tbl[[#This Row],[Positions]]&lt;&gt;"",piv_hlpr_tbl[[#This Row],[Main Categorization]]=""),1,"")</f>
        <v/>
      </c>
    </row>
    <row r="15" spans="1:19" x14ac:dyDescent="0.3">
      <c r="H15" s="73" t="str">
        <f t="shared" si="0"/>
        <v/>
      </c>
      <c r="I15" s="73">
        <f t="shared" si="1"/>
        <v>0</v>
      </c>
      <c r="J15" s="73">
        <f t="shared" si="2"/>
        <v>0</v>
      </c>
      <c r="K15" s="75">
        <f t="shared" si="3"/>
        <v>0</v>
      </c>
      <c r="L15" s="77"/>
      <c r="M15" s="78"/>
      <c r="N15" s="75" t="str">
        <f>IFERROR(VLOOKUP(piv_hlpr_tbl[[#This Row],[Positions]],#REF!,28,FALSE),"")</f>
        <v/>
      </c>
      <c r="O15" s="76" t="str">
        <f>IF(ISBLANK(piv_hlpr_tbl[[#This Row],[Goal Wt]]),"",piv_hlpr_tbl[[#This Row],[Value]]/SUMIF(piv_hlpr_tbl[Acct],piv_hlpr_tbl[[#This Row],[Acct]],piv_hlpr_tbl[Value]))</f>
        <v/>
      </c>
      <c r="P15" s="76" t="str">
        <f>IF(ISBLANK(piv_hlpr_tbl[[#This Row],[Goal Wt]]),"",piv_hlpr_tbl[[#This Row],[Current Wt]]-piv_hlpr_tbl[[#This Row],[Goal Wt]])</f>
        <v/>
      </c>
      <c r="Q15" s="76" t="str">
        <f>IF(ISBLANK(piv_hlpr_tbl[[#This Row],[Goal Wt]]),"",((C15+1)*B15)/SUMIF(piv_hlpr_tbl[Acct],piv_hlpr_tbl[[#This Row],[Acct]],piv_hlpr_tbl[Value]))</f>
        <v/>
      </c>
      <c r="R15" s="76" t="str">
        <f>IF(ISBLANK(piv_hlpr_tbl[[#This Row],[Goal Wt]]),"",piv_hlpr_tbl[[#This Row],[Buy 1]]-piv_hlpr_tbl[[#This Row],[Goal Wt]])</f>
        <v/>
      </c>
      <c r="S15" s="136" t="str">
        <f>IF(AND(piv_hlpr_tbl[[#This Row],[Positions]]&lt;&gt;"",piv_hlpr_tbl[[#This Row],[Main Categorization]]=""),1,"")</f>
        <v/>
      </c>
    </row>
    <row r="16" spans="1:19" x14ac:dyDescent="0.3">
      <c r="H16" s="73" t="str">
        <f t="shared" si="0"/>
        <v/>
      </c>
      <c r="I16" s="73">
        <f t="shared" si="1"/>
        <v>0</v>
      </c>
      <c r="J16" s="73">
        <f t="shared" si="2"/>
        <v>0</v>
      </c>
      <c r="K16" s="75">
        <f t="shared" si="3"/>
        <v>0</v>
      </c>
      <c r="L16" s="77" t="s">
        <v>95</v>
      </c>
      <c r="M16" s="78"/>
      <c r="N16" s="75" t="str">
        <f>IFERROR(VLOOKUP(piv_hlpr_tbl[[#This Row],[Positions]],#REF!,28,FALSE),"")</f>
        <v/>
      </c>
      <c r="O16" s="76" t="str">
        <f>IF(ISBLANK(piv_hlpr_tbl[[#This Row],[Goal Wt]]),"",piv_hlpr_tbl[[#This Row],[Value]]/SUMIF(piv_hlpr_tbl[Acct],piv_hlpr_tbl[[#This Row],[Acct]],piv_hlpr_tbl[Value]))</f>
        <v/>
      </c>
      <c r="P16" s="76" t="str">
        <f>IF(ISBLANK(piv_hlpr_tbl[[#This Row],[Goal Wt]]),"",piv_hlpr_tbl[[#This Row],[Current Wt]]-piv_hlpr_tbl[[#This Row],[Goal Wt]])</f>
        <v/>
      </c>
      <c r="Q16" s="76" t="str">
        <f>IF(ISBLANK(piv_hlpr_tbl[[#This Row],[Goal Wt]]),"",((C16+1)*B16)/SUMIF(piv_hlpr_tbl[Acct],piv_hlpr_tbl[[#This Row],[Acct]],piv_hlpr_tbl[Value]))</f>
        <v/>
      </c>
      <c r="R16" s="76" t="str">
        <f>IF(ISBLANK(piv_hlpr_tbl[[#This Row],[Goal Wt]]),"",piv_hlpr_tbl[[#This Row],[Buy 1]]-piv_hlpr_tbl[[#This Row],[Goal Wt]])</f>
        <v/>
      </c>
      <c r="S16" s="136" t="str">
        <f>IF(AND(piv_hlpr_tbl[[#This Row],[Positions]]&lt;&gt;"",piv_hlpr_tbl[[#This Row],[Main Categorization]]=""),1,"")</f>
        <v/>
      </c>
    </row>
    <row r="17" spans="8:19" x14ac:dyDescent="0.3">
      <c r="H17" s="73" t="str">
        <f t="shared" si="0"/>
        <v/>
      </c>
      <c r="I17" s="73">
        <f t="shared" si="1"/>
        <v>0</v>
      </c>
      <c r="J17" s="73">
        <f t="shared" si="2"/>
        <v>0</v>
      </c>
      <c r="K17" s="75">
        <f t="shared" si="3"/>
        <v>0</v>
      </c>
      <c r="L17" s="77" t="s">
        <v>95</v>
      </c>
      <c r="M17" s="78"/>
      <c r="N17" s="75" t="str">
        <f>IFERROR(VLOOKUP(piv_hlpr_tbl[[#This Row],[Positions]],#REF!,28,FALSE),"")</f>
        <v/>
      </c>
      <c r="O17" s="76" t="str">
        <f>IF(ISBLANK(piv_hlpr_tbl[[#This Row],[Goal Wt]]),"",piv_hlpr_tbl[[#This Row],[Value]]/SUMIF(piv_hlpr_tbl[Acct],piv_hlpr_tbl[[#This Row],[Acct]],piv_hlpr_tbl[Value]))</f>
        <v/>
      </c>
      <c r="P17" s="76" t="str">
        <f>IF(ISBLANK(piv_hlpr_tbl[[#This Row],[Goal Wt]]),"",piv_hlpr_tbl[[#This Row],[Current Wt]]-piv_hlpr_tbl[[#This Row],[Goal Wt]])</f>
        <v/>
      </c>
      <c r="Q17" s="76" t="str">
        <f>IF(ISBLANK(piv_hlpr_tbl[[#This Row],[Goal Wt]]),"",((C17+1)*B17)/SUMIF(piv_hlpr_tbl[Acct],piv_hlpr_tbl[[#This Row],[Acct]],piv_hlpr_tbl[Value]))</f>
        <v/>
      </c>
      <c r="R17" s="76" t="str">
        <f>IF(ISBLANK(piv_hlpr_tbl[[#This Row],[Goal Wt]]),"",piv_hlpr_tbl[[#This Row],[Buy 1]]-piv_hlpr_tbl[[#This Row],[Goal Wt]])</f>
        <v/>
      </c>
      <c r="S17" s="136" t="str">
        <f>IF(AND(piv_hlpr_tbl[[#This Row],[Positions]]&lt;&gt;"",piv_hlpr_tbl[[#This Row],[Main Categorization]]=""),1,"")</f>
        <v/>
      </c>
    </row>
    <row r="18" spans="8:19" x14ac:dyDescent="0.3">
      <c r="H18" s="73" t="str">
        <f t="shared" si="0"/>
        <v/>
      </c>
      <c r="I18" s="73">
        <f t="shared" si="1"/>
        <v>0</v>
      </c>
      <c r="J18" s="73">
        <f t="shared" si="2"/>
        <v>0</v>
      </c>
      <c r="K18" s="75">
        <f t="shared" si="3"/>
        <v>0</v>
      </c>
      <c r="L18" s="77" t="s">
        <v>95</v>
      </c>
      <c r="M18" s="78"/>
      <c r="N18" s="75" t="str">
        <f>IFERROR(VLOOKUP(piv_hlpr_tbl[[#This Row],[Positions]],#REF!,28,FALSE),"")</f>
        <v/>
      </c>
      <c r="O18" s="76" t="str">
        <f>IF(ISBLANK(piv_hlpr_tbl[[#This Row],[Goal Wt]]),"",piv_hlpr_tbl[[#This Row],[Value]]/SUMIF(piv_hlpr_tbl[Acct],piv_hlpr_tbl[[#This Row],[Acct]],piv_hlpr_tbl[Value]))</f>
        <v/>
      </c>
      <c r="P18" s="76" t="str">
        <f>IF(ISBLANK(piv_hlpr_tbl[[#This Row],[Goal Wt]]),"",piv_hlpr_tbl[[#This Row],[Current Wt]]-piv_hlpr_tbl[[#This Row],[Goal Wt]])</f>
        <v/>
      </c>
      <c r="Q18" s="76" t="str">
        <f>IF(ISBLANK(piv_hlpr_tbl[[#This Row],[Goal Wt]]),"",((C18+1)*B18)/SUMIF(piv_hlpr_tbl[Acct],piv_hlpr_tbl[[#This Row],[Acct]],piv_hlpr_tbl[Value]))</f>
        <v/>
      </c>
      <c r="R18" s="76" t="str">
        <f>IF(ISBLANK(piv_hlpr_tbl[[#This Row],[Goal Wt]]),"",piv_hlpr_tbl[[#This Row],[Buy 1]]-piv_hlpr_tbl[[#This Row],[Goal Wt]])</f>
        <v/>
      </c>
      <c r="S18" s="136" t="str">
        <f>IF(AND(piv_hlpr_tbl[[#This Row],[Positions]]&lt;&gt;"",piv_hlpr_tbl[[#This Row],[Main Categorization]]=""),1,"")</f>
        <v/>
      </c>
    </row>
    <row r="19" spans="8:19" x14ac:dyDescent="0.3">
      <c r="H19" s="73" t="str">
        <f t="shared" si="0"/>
        <v/>
      </c>
      <c r="I19" s="73">
        <f t="shared" si="1"/>
        <v>0</v>
      </c>
      <c r="J19" s="73">
        <f t="shared" si="2"/>
        <v>0</v>
      </c>
      <c r="K19" s="75">
        <f t="shared" si="3"/>
        <v>0</v>
      </c>
      <c r="L19" s="77" t="s">
        <v>95</v>
      </c>
      <c r="M19" s="78"/>
      <c r="N19" s="75" t="str">
        <f>IFERROR(VLOOKUP(piv_hlpr_tbl[[#This Row],[Positions]],#REF!,28,FALSE),"")</f>
        <v/>
      </c>
      <c r="O19" s="76" t="str">
        <f>IF(ISBLANK(piv_hlpr_tbl[[#This Row],[Goal Wt]]),"",piv_hlpr_tbl[[#This Row],[Value]]/SUMIF(piv_hlpr_tbl[Acct],piv_hlpr_tbl[[#This Row],[Acct]],piv_hlpr_tbl[Value]))</f>
        <v/>
      </c>
      <c r="P19" s="76" t="str">
        <f>IF(ISBLANK(piv_hlpr_tbl[[#This Row],[Goal Wt]]),"",piv_hlpr_tbl[[#This Row],[Current Wt]]-piv_hlpr_tbl[[#This Row],[Goal Wt]])</f>
        <v/>
      </c>
      <c r="Q19" s="76" t="str">
        <f>IF(ISBLANK(piv_hlpr_tbl[[#This Row],[Goal Wt]]),"",((C19+1)*B19)/SUMIF(piv_hlpr_tbl[Acct],piv_hlpr_tbl[[#This Row],[Acct]],piv_hlpr_tbl[Value]))</f>
        <v/>
      </c>
      <c r="R19" s="76" t="str">
        <f>IF(ISBLANK(piv_hlpr_tbl[[#This Row],[Goal Wt]]),"",piv_hlpr_tbl[[#This Row],[Buy 1]]-piv_hlpr_tbl[[#This Row],[Goal Wt]])</f>
        <v/>
      </c>
      <c r="S19" s="136" t="str">
        <f>IF(AND(piv_hlpr_tbl[[#This Row],[Positions]]&lt;&gt;"",piv_hlpr_tbl[[#This Row],[Main Categorization]]=""),1,"")</f>
        <v/>
      </c>
    </row>
    <row r="20" spans="8:19" x14ac:dyDescent="0.3">
      <c r="H20" s="73" t="str">
        <f t="shared" si="0"/>
        <v/>
      </c>
      <c r="I20" s="73">
        <f t="shared" si="1"/>
        <v>0</v>
      </c>
      <c r="J20" s="73">
        <f t="shared" si="2"/>
        <v>0</v>
      </c>
      <c r="K20" s="75">
        <f t="shared" si="3"/>
        <v>0</v>
      </c>
      <c r="L20" s="77" t="s">
        <v>95</v>
      </c>
      <c r="M20" s="78"/>
      <c r="N20" s="75" t="str">
        <f>IFERROR(VLOOKUP(piv_hlpr_tbl[[#This Row],[Positions]],#REF!,28,FALSE),"")</f>
        <v/>
      </c>
      <c r="O20" s="76" t="str">
        <f>IF(ISBLANK(piv_hlpr_tbl[[#This Row],[Goal Wt]]),"",piv_hlpr_tbl[[#This Row],[Value]]/SUMIF(piv_hlpr_tbl[Acct],piv_hlpr_tbl[[#This Row],[Acct]],piv_hlpr_tbl[Value]))</f>
        <v/>
      </c>
      <c r="P20" s="76" t="str">
        <f>IF(ISBLANK(piv_hlpr_tbl[[#This Row],[Goal Wt]]),"",piv_hlpr_tbl[[#This Row],[Current Wt]]-piv_hlpr_tbl[[#This Row],[Goal Wt]])</f>
        <v/>
      </c>
      <c r="Q20" s="76" t="str">
        <f>IF(ISBLANK(piv_hlpr_tbl[[#This Row],[Goal Wt]]),"",((C20+1)*B20)/SUMIF(piv_hlpr_tbl[Acct],piv_hlpr_tbl[[#This Row],[Acct]],piv_hlpr_tbl[Value]))</f>
        <v/>
      </c>
      <c r="R20" s="76" t="str">
        <f>IF(ISBLANK(piv_hlpr_tbl[[#This Row],[Goal Wt]]),"",piv_hlpr_tbl[[#This Row],[Buy 1]]-piv_hlpr_tbl[[#This Row],[Goal Wt]])</f>
        <v/>
      </c>
      <c r="S20" s="136" t="str">
        <f>IF(AND(piv_hlpr_tbl[[#This Row],[Positions]]&lt;&gt;"",piv_hlpr_tbl[[#This Row],[Main Categorization]]=""),1,"")</f>
        <v/>
      </c>
    </row>
    <row r="21" spans="8:19" x14ac:dyDescent="0.3">
      <c r="H21" s="73" t="str">
        <f t="shared" si="0"/>
        <v/>
      </c>
      <c r="I21" s="73">
        <f t="shared" si="1"/>
        <v>0</v>
      </c>
      <c r="J21" s="73">
        <f t="shared" si="2"/>
        <v>0</v>
      </c>
      <c r="K21" s="75">
        <f t="shared" si="3"/>
        <v>0</v>
      </c>
      <c r="L21" s="77" t="s">
        <v>95</v>
      </c>
      <c r="M21" s="78"/>
      <c r="N21" s="75" t="str">
        <f>IFERROR(VLOOKUP(piv_hlpr_tbl[[#This Row],[Positions]],#REF!,28,FALSE),"")</f>
        <v/>
      </c>
      <c r="O21" s="76" t="str">
        <f>IF(ISBLANK(piv_hlpr_tbl[[#This Row],[Goal Wt]]),"",piv_hlpr_tbl[[#This Row],[Value]]/SUMIF(piv_hlpr_tbl[Acct],piv_hlpr_tbl[[#This Row],[Acct]],piv_hlpr_tbl[Value]))</f>
        <v/>
      </c>
      <c r="P21" s="76" t="str">
        <f>IF(ISBLANK(piv_hlpr_tbl[[#This Row],[Goal Wt]]),"",piv_hlpr_tbl[[#This Row],[Current Wt]]-piv_hlpr_tbl[[#This Row],[Goal Wt]])</f>
        <v/>
      </c>
      <c r="Q21" s="76" t="str">
        <f>IF(ISBLANK(piv_hlpr_tbl[[#This Row],[Goal Wt]]),"",((C21+1)*B21)/SUMIF(piv_hlpr_tbl[Acct],piv_hlpr_tbl[[#This Row],[Acct]],piv_hlpr_tbl[Value]))</f>
        <v/>
      </c>
      <c r="R21" s="76" t="str">
        <f>IF(ISBLANK(piv_hlpr_tbl[[#This Row],[Goal Wt]]),"",piv_hlpr_tbl[[#This Row],[Buy 1]]-piv_hlpr_tbl[[#This Row],[Goal Wt]])</f>
        <v/>
      </c>
      <c r="S21" s="136" t="str">
        <f>IF(AND(piv_hlpr_tbl[[#This Row],[Positions]]&lt;&gt;"",piv_hlpr_tbl[[#This Row],[Main Categorization]]=""),1,"")</f>
        <v/>
      </c>
    </row>
    <row r="22" spans="8:19" x14ac:dyDescent="0.3">
      <c r="H22" s="73" t="str">
        <f t="shared" si="0"/>
        <v/>
      </c>
      <c r="I22" s="73">
        <f t="shared" si="1"/>
        <v>0</v>
      </c>
      <c r="J22" s="73">
        <f t="shared" si="2"/>
        <v>0</v>
      </c>
      <c r="K22" s="75">
        <f t="shared" si="3"/>
        <v>0</v>
      </c>
      <c r="L22" s="77" t="s">
        <v>95</v>
      </c>
      <c r="M22" s="78"/>
      <c r="N22" s="75" t="str">
        <f>IFERROR(VLOOKUP(piv_hlpr_tbl[[#This Row],[Positions]],#REF!,28,FALSE),"")</f>
        <v/>
      </c>
      <c r="O22" s="76" t="str">
        <f>IF(ISBLANK(piv_hlpr_tbl[[#This Row],[Goal Wt]]),"",piv_hlpr_tbl[[#This Row],[Value]]/SUMIF(piv_hlpr_tbl[Acct],piv_hlpr_tbl[[#This Row],[Acct]],piv_hlpr_tbl[Value]))</f>
        <v/>
      </c>
      <c r="P22" s="76" t="str">
        <f>IF(ISBLANK(piv_hlpr_tbl[[#This Row],[Goal Wt]]),"",piv_hlpr_tbl[[#This Row],[Current Wt]]-piv_hlpr_tbl[[#This Row],[Goal Wt]])</f>
        <v/>
      </c>
      <c r="Q22" s="76" t="str">
        <f>IF(ISBLANK(piv_hlpr_tbl[[#This Row],[Goal Wt]]),"",((C22+1)*B22)/SUMIF(piv_hlpr_tbl[Acct],piv_hlpr_tbl[[#This Row],[Acct]],piv_hlpr_tbl[Value]))</f>
        <v/>
      </c>
      <c r="R22" s="76" t="str">
        <f>IF(ISBLANK(piv_hlpr_tbl[[#This Row],[Goal Wt]]),"",piv_hlpr_tbl[[#This Row],[Buy 1]]-piv_hlpr_tbl[[#This Row],[Goal Wt]])</f>
        <v/>
      </c>
      <c r="S22" s="136" t="str">
        <f>IF(AND(piv_hlpr_tbl[[#This Row],[Positions]]&lt;&gt;"",piv_hlpr_tbl[[#This Row],[Main Categorization]]=""),1,"")</f>
        <v/>
      </c>
    </row>
    <row r="23" spans="8:19" x14ac:dyDescent="0.3">
      <c r="H23" s="73" t="str">
        <f t="shared" si="0"/>
        <v/>
      </c>
      <c r="I23" s="73">
        <f t="shared" si="1"/>
        <v>0</v>
      </c>
      <c r="J23" s="73">
        <f t="shared" si="2"/>
        <v>0</v>
      </c>
      <c r="K23" s="75">
        <f t="shared" si="3"/>
        <v>0</v>
      </c>
      <c r="L23" s="77" t="s">
        <v>95</v>
      </c>
      <c r="M23" s="78"/>
      <c r="N23" s="75" t="str">
        <f>IFERROR(VLOOKUP(piv_hlpr_tbl[[#This Row],[Positions]],#REF!,28,FALSE),"")</f>
        <v/>
      </c>
      <c r="O23" s="76" t="str">
        <f>IF(ISBLANK(piv_hlpr_tbl[[#This Row],[Goal Wt]]),"",piv_hlpr_tbl[[#This Row],[Value]]/SUMIF(piv_hlpr_tbl[Acct],piv_hlpr_tbl[[#This Row],[Acct]],piv_hlpr_tbl[Value]))</f>
        <v/>
      </c>
      <c r="P23" s="76" t="str">
        <f>IF(ISBLANK(piv_hlpr_tbl[[#This Row],[Goal Wt]]),"",piv_hlpr_tbl[[#This Row],[Current Wt]]-piv_hlpr_tbl[[#This Row],[Goal Wt]])</f>
        <v/>
      </c>
      <c r="Q23" s="76" t="str">
        <f>IF(ISBLANK(piv_hlpr_tbl[[#This Row],[Goal Wt]]),"",((C23+1)*B23)/SUMIF(piv_hlpr_tbl[Acct],piv_hlpr_tbl[[#This Row],[Acct]],piv_hlpr_tbl[Value]))</f>
        <v/>
      </c>
      <c r="R23" s="76" t="str">
        <f>IF(ISBLANK(piv_hlpr_tbl[[#This Row],[Goal Wt]]),"",piv_hlpr_tbl[[#This Row],[Buy 1]]-piv_hlpr_tbl[[#This Row],[Goal Wt]])</f>
        <v/>
      </c>
      <c r="S23" s="136" t="str">
        <f>IF(AND(piv_hlpr_tbl[[#This Row],[Positions]]&lt;&gt;"",piv_hlpr_tbl[[#This Row],[Main Categorization]]=""),1,"")</f>
        <v/>
      </c>
    </row>
    <row r="24" spans="8:19" x14ac:dyDescent="0.3">
      <c r="H24" s="73" t="str">
        <f t="shared" si="0"/>
        <v/>
      </c>
      <c r="I24" s="73">
        <f t="shared" si="1"/>
        <v>0</v>
      </c>
      <c r="J24" s="73">
        <f t="shared" si="2"/>
        <v>0</v>
      </c>
      <c r="K24" s="75">
        <f t="shared" si="3"/>
        <v>0</v>
      </c>
      <c r="L24" s="77" t="s">
        <v>95</v>
      </c>
      <c r="M24" s="78"/>
      <c r="N24" s="75" t="str">
        <f>IFERROR(VLOOKUP(piv_hlpr_tbl[[#This Row],[Positions]],#REF!,28,FALSE),"")</f>
        <v/>
      </c>
      <c r="O24" s="76" t="str">
        <f>IF(ISBLANK(piv_hlpr_tbl[[#This Row],[Goal Wt]]),"",piv_hlpr_tbl[[#This Row],[Value]]/SUMIF(piv_hlpr_tbl[Acct],piv_hlpr_tbl[[#This Row],[Acct]],piv_hlpr_tbl[Value]))</f>
        <v/>
      </c>
      <c r="P24" s="76" t="str">
        <f>IF(ISBLANK(piv_hlpr_tbl[[#This Row],[Goal Wt]]),"",piv_hlpr_tbl[[#This Row],[Current Wt]]-piv_hlpr_tbl[[#This Row],[Goal Wt]])</f>
        <v/>
      </c>
      <c r="Q24" s="76" t="str">
        <f>IF(ISBLANK(piv_hlpr_tbl[[#This Row],[Goal Wt]]),"",((C24+1)*B24)/SUMIF(piv_hlpr_tbl[Acct],piv_hlpr_tbl[[#This Row],[Acct]],piv_hlpr_tbl[Value]))</f>
        <v/>
      </c>
      <c r="R24" s="76" t="str">
        <f>IF(ISBLANK(piv_hlpr_tbl[[#This Row],[Goal Wt]]),"",piv_hlpr_tbl[[#This Row],[Buy 1]]-piv_hlpr_tbl[[#This Row],[Goal Wt]])</f>
        <v/>
      </c>
      <c r="S24" s="136" t="str">
        <f>IF(AND(piv_hlpr_tbl[[#This Row],[Positions]]&lt;&gt;"",piv_hlpr_tbl[[#This Row],[Main Categorization]]=""),1,"")</f>
        <v/>
      </c>
    </row>
    <row r="25" spans="8:19" x14ac:dyDescent="0.3">
      <c r="H25" s="73" t="str">
        <f t="shared" si="0"/>
        <v/>
      </c>
      <c r="I25" s="73">
        <f t="shared" si="1"/>
        <v>0</v>
      </c>
      <c r="J25" s="73">
        <f t="shared" si="2"/>
        <v>0</v>
      </c>
      <c r="K25" s="75">
        <f t="shared" si="3"/>
        <v>0</v>
      </c>
      <c r="L25" s="77" t="s">
        <v>95</v>
      </c>
      <c r="M25" s="78"/>
      <c r="N25" s="75" t="str">
        <f>IFERROR(VLOOKUP(piv_hlpr_tbl[[#This Row],[Positions]],#REF!,28,FALSE),"")</f>
        <v/>
      </c>
      <c r="O25" s="76" t="str">
        <f>IF(ISBLANK(piv_hlpr_tbl[[#This Row],[Goal Wt]]),"",piv_hlpr_tbl[[#This Row],[Value]]/SUMIF(piv_hlpr_tbl[Acct],piv_hlpr_tbl[[#This Row],[Acct]],piv_hlpr_tbl[Value]))</f>
        <v/>
      </c>
      <c r="P25" s="76" t="str">
        <f>IF(ISBLANK(piv_hlpr_tbl[[#This Row],[Goal Wt]]),"",piv_hlpr_tbl[[#This Row],[Current Wt]]-piv_hlpr_tbl[[#This Row],[Goal Wt]])</f>
        <v/>
      </c>
      <c r="Q25" s="76" t="str">
        <f>IF(ISBLANK(piv_hlpr_tbl[[#This Row],[Goal Wt]]),"",((C25+1)*B25)/SUMIF(piv_hlpr_tbl[Acct],piv_hlpr_tbl[[#This Row],[Acct]],piv_hlpr_tbl[Value]))</f>
        <v/>
      </c>
      <c r="R25" s="76" t="str">
        <f>IF(ISBLANK(piv_hlpr_tbl[[#This Row],[Goal Wt]]),"",piv_hlpr_tbl[[#This Row],[Buy 1]]-piv_hlpr_tbl[[#This Row],[Goal Wt]])</f>
        <v/>
      </c>
      <c r="S25" s="136" t="str">
        <f>IF(AND(piv_hlpr_tbl[[#This Row],[Positions]]&lt;&gt;"",piv_hlpr_tbl[[#This Row],[Main Categorization]]=""),1,"")</f>
        <v/>
      </c>
    </row>
    <row r="26" spans="8:19" x14ac:dyDescent="0.3">
      <c r="H26" s="73" t="str">
        <f t="shared" si="0"/>
        <v/>
      </c>
      <c r="I26" s="73">
        <f t="shared" si="1"/>
        <v>0</v>
      </c>
      <c r="J26" s="73">
        <f t="shared" si="2"/>
        <v>0</v>
      </c>
      <c r="K26" s="75">
        <f t="shared" si="3"/>
        <v>0</v>
      </c>
      <c r="L26" s="77" t="s">
        <v>95</v>
      </c>
      <c r="M26" s="78"/>
      <c r="N26" s="75" t="str">
        <f>IFERROR(VLOOKUP(piv_hlpr_tbl[[#This Row],[Positions]],#REF!,28,FALSE),"")</f>
        <v/>
      </c>
      <c r="O26" s="76" t="str">
        <f>IF(ISBLANK(piv_hlpr_tbl[[#This Row],[Goal Wt]]),"",piv_hlpr_tbl[[#This Row],[Value]]/SUMIF(piv_hlpr_tbl[Acct],piv_hlpr_tbl[[#This Row],[Acct]],piv_hlpr_tbl[Value]))</f>
        <v/>
      </c>
      <c r="P26" s="76" t="str">
        <f>IF(ISBLANK(piv_hlpr_tbl[[#This Row],[Goal Wt]]),"",piv_hlpr_tbl[[#This Row],[Current Wt]]-piv_hlpr_tbl[[#This Row],[Goal Wt]])</f>
        <v/>
      </c>
      <c r="Q26" s="76" t="str">
        <f>IF(ISBLANK(piv_hlpr_tbl[[#This Row],[Goal Wt]]),"",((C26+1)*B26)/SUMIF(piv_hlpr_tbl[Acct],piv_hlpr_tbl[[#This Row],[Acct]],piv_hlpr_tbl[Value]))</f>
        <v/>
      </c>
      <c r="R26" s="76" t="str">
        <f>IF(ISBLANK(piv_hlpr_tbl[[#This Row],[Goal Wt]]),"",piv_hlpr_tbl[[#This Row],[Buy 1]]-piv_hlpr_tbl[[#This Row],[Goal Wt]])</f>
        <v/>
      </c>
      <c r="S26" s="136" t="str">
        <f>IF(AND(piv_hlpr_tbl[[#This Row],[Positions]]&lt;&gt;"",piv_hlpr_tbl[[#This Row],[Main Categorization]]=""),1,"")</f>
        <v/>
      </c>
    </row>
    <row r="27" spans="8:19" x14ac:dyDescent="0.3">
      <c r="H27" s="73" t="str">
        <f t="shared" si="0"/>
        <v/>
      </c>
      <c r="I27" s="73">
        <f t="shared" si="1"/>
        <v>0</v>
      </c>
      <c r="J27" s="73">
        <f t="shared" si="2"/>
        <v>0</v>
      </c>
      <c r="K27" s="75">
        <f t="shared" si="3"/>
        <v>0</v>
      </c>
      <c r="L27" s="77" t="s">
        <v>95</v>
      </c>
      <c r="M27" s="78"/>
      <c r="N27" s="75" t="str">
        <f>IFERROR(VLOOKUP(piv_hlpr_tbl[[#This Row],[Positions]],#REF!,28,FALSE),"")</f>
        <v/>
      </c>
      <c r="O27" s="76" t="str">
        <f>IF(ISBLANK(piv_hlpr_tbl[[#This Row],[Goal Wt]]),"",piv_hlpr_tbl[[#This Row],[Value]]/SUMIF(piv_hlpr_tbl[Acct],piv_hlpr_tbl[[#This Row],[Acct]],piv_hlpr_tbl[Value]))</f>
        <v/>
      </c>
      <c r="P27" s="76" t="str">
        <f>IF(ISBLANK(piv_hlpr_tbl[[#This Row],[Goal Wt]]),"",piv_hlpr_tbl[[#This Row],[Current Wt]]-piv_hlpr_tbl[[#This Row],[Goal Wt]])</f>
        <v/>
      </c>
      <c r="Q27" s="76" t="str">
        <f>IF(ISBLANK(piv_hlpr_tbl[[#This Row],[Goal Wt]]),"",((C27+1)*B27)/SUMIF(piv_hlpr_tbl[Acct],piv_hlpr_tbl[[#This Row],[Acct]],piv_hlpr_tbl[Value]))</f>
        <v/>
      </c>
      <c r="R27" s="76" t="str">
        <f>IF(ISBLANK(piv_hlpr_tbl[[#This Row],[Goal Wt]]),"",piv_hlpr_tbl[[#This Row],[Buy 1]]-piv_hlpr_tbl[[#This Row],[Goal Wt]])</f>
        <v/>
      </c>
      <c r="S27" s="136" t="str">
        <f>IF(AND(piv_hlpr_tbl[[#This Row],[Positions]]&lt;&gt;"",piv_hlpr_tbl[[#This Row],[Main Categorization]]=""),1,"")</f>
        <v/>
      </c>
    </row>
    <row r="28" spans="8:19" x14ac:dyDescent="0.3">
      <c r="H28" s="73" t="str">
        <f t="shared" si="0"/>
        <v/>
      </c>
      <c r="I28" s="73">
        <f t="shared" si="1"/>
        <v>0</v>
      </c>
      <c r="J28" s="73">
        <f t="shared" si="2"/>
        <v>0</v>
      </c>
      <c r="K28" s="75">
        <f t="shared" si="3"/>
        <v>0</v>
      </c>
      <c r="L28" s="77" t="s">
        <v>95</v>
      </c>
      <c r="M28" s="78"/>
      <c r="N28" s="75" t="str">
        <f>IFERROR(VLOOKUP(piv_hlpr_tbl[[#This Row],[Positions]],#REF!,28,FALSE),"")</f>
        <v/>
      </c>
      <c r="O28" s="76" t="str">
        <f>IF(ISBLANK(piv_hlpr_tbl[[#This Row],[Goal Wt]]),"",piv_hlpr_tbl[[#This Row],[Value]]/SUMIF(piv_hlpr_tbl[Acct],piv_hlpr_tbl[[#This Row],[Acct]],piv_hlpr_tbl[Value]))</f>
        <v/>
      </c>
      <c r="P28" s="76" t="str">
        <f>IF(ISBLANK(piv_hlpr_tbl[[#This Row],[Goal Wt]]),"",piv_hlpr_tbl[[#This Row],[Current Wt]]-piv_hlpr_tbl[[#This Row],[Goal Wt]])</f>
        <v/>
      </c>
      <c r="Q28" s="76" t="str">
        <f>IF(ISBLANK(piv_hlpr_tbl[[#This Row],[Goal Wt]]),"",((C28+1)*B28)/SUMIF(piv_hlpr_tbl[Acct],piv_hlpr_tbl[[#This Row],[Acct]],piv_hlpr_tbl[Value]))</f>
        <v/>
      </c>
      <c r="R28" s="76" t="str">
        <f>IF(ISBLANK(piv_hlpr_tbl[[#This Row],[Goal Wt]]),"",piv_hlpr_tbl[[#This Row],[Buy 1]]-piv_hlpr_tbl[[#This Row],[Goal Wt]])</f>
        <v/>
      </c>
      <c r="S28" s="136" t="str">
        <f>IF(AND(piv_hlpr_tbl[[#This Row],[Positions]]&lt;&gt;"",piv_hlpr_tbl[[#This Row],[Main Categorization]]=""),1,"")</f>
        <v/>
      </c>
    </row>
    <row r="29" spans="8:19" x14ac:dyDescent="0.3">
      <c r="H29" s="73" t="str">
        <f t="shared" si="0"/>
        <v/>
      </c>
      <c r="I29" s="73">
        <f t="shared" si="1"/>
        <v>0</v>
      </c>
      <c r="J29" s="73">
        <f t="shared" si="2"/>
        <v>0</v>
      </c>
      <c r="K29" s="75">
        <f t="shared" si="3"/>
        <v>0</v>
      </c>
      <c r="L29" s="77" t="s">
        <v>95</v>
      </c>
      <c r="M29" s="78"/>
      <c r="N29" s="75" t="str">
        <f>IFERROR(VLOOKUP(piv_hlpr_tbl[[#This Row],[Positions]],#REF!,28,FALSE),"")</f>
        <v/>
      </c>
      <c r="O29" s="76" t="str">
        <f>IF(ISBLANK(piv_hlpr_tbl[[#This Row],[Goal Wt]]),"",piv_hlpr_tbl[[#This Row],[Value]]/SUMIF(piv_hlpr_tbl[Acct],piv_hlpr_tbl[[#This Row],[Acct]],piv_hlpr_tbl[Value]))</f>
        <v/>
      </c>
      <c r="P29" s="76" t="str">
        <f>IF(ISBLANK(piv_hlpr_tbl[[#This Row],[Goal Wt]]),"",piv_hlpr_tbl[[#This Row],[Current Wt]]-piv_hlpr_tbl[[#This Row],[Goal Wt]])</f>
        <v/>
      </c>
      <c r="Q29" s="76" t="str">
        <f>IF(ISBLANK(piv_hlpr_tbl[[#This Row],[Goal Wt]]),"",((C29+1)*B29)/SUMIF(piv_hlpr_tbl[Acct],piv_hlpr_tbl[[#This Row],[Acct]],piv_hlpr_tbl[Value]))</f>
        <v/>
      </c>
      <c r="R29" s="76" t="str">
        <f>IF(ISBLANK(piv_hlpr_tbl[[#This Row],[Goal Wt]]),"",piv_hlpr_tbl[[#This Row],[Buy 1]]-piv_hlpr_tbl[[#This Row],[Goal Wt]])</f>
        <v/>
      </c>
      <c r="S29" s="136" t="str">
        <f>IF(AND(piv_hlpr_tbl[[#This Row],[Positions]]&lt;&gt;"",piv_hlpr_tbl[[#This Row],[Main Categorization]]=""),1,"")</f>
        <v/>
      </c>
    </row>
    <row r="30" spans="8:19" x14ac:dyDescent="0.3">
      <c r="H30" s="73" t="str">
        <f t="shared" si="0"/>
        <v/>
      </c>
      <c r="I30" s="73">
        <f t="shared" si="1"/>
        <v>0</v>
      </c>
      <c r="J30" s="73">
        <f t="shared" si="2"/>
        <v>0</v>
      </c>
      <c r="K30" s="75">
        <f t="shared" si="3"/>
        <v>0</v>
      </c>
      <c r="L30" s="77" t="s">
        <v>95</v>
      </c>
      <c r="M30" s="78"/>
      <c r="N30" s="75" t="str">
        <f>IFERROR(VLOOKUP(piv_hlpr_tbl[[#This Row],[Positions]],#REF!,28,FALSE),"")</f>
        <v/>
      </c>
      <c r="O30" s="76" t="str">
        <f>IF(ISBLANK(piv_hlpr_tbl[[#This Row],[Goal Wt]]),"",piv_hlpr_tbl[[#This Row],[Value]]/SUMIF(piv_hlpr_tbl[Acct],piv_hlpr_tbl[[#This Row],[Acct]],piv_hlpr_tbl[Value]))</f>
        <v/>
      </c>
      <c r="P30" s="76" t="str">
        <f>IF(ISBLANK(piv_hlpr_tbl[[#This Row],[Goal Wt]]),"",piv_hlpr_tbl[[#This Row],[Current Wt]]-piv_hlpr_tbl[[#This Row],[Goal Wt]])</f>
        <v/>
      </c>
      <c r="Q30" s="76" t="str">
        <f>IF(ISBLANK(piv_hlpr_tbl[[#This Row],[Goal Wt]]),"",((C30+1)*B30)/SUMIF(piv_hlpr_tbl[Acct],piv_hlpr_tbl[[#This Row],[Acct]],piv_hlpr_tbl[Value]))</f>
        <v/>
      </c>
      <c r="R30" s="76" t="str">
        <f>IF(ISBLANK(piv_hlpr_tbl[[#This Row],[Goal Wt]]),"",piv_hlpr_tbl[[#This Row],[Buy 1]]-piv_hlpr_tbl[[#This Row],[Goal Wt]])</f>
        <v/>
      </c>
      <c r="S30" s="136" t="str">
        <f>IF(AND(piv_hlpr_tbl[[#This Row],[Positions]]&lt;&gt;"",piv_hlpr_tbl[[#This Row],[Main Categorization]]=""),1,"")</f>
        <v/>
      </c>
    </row>
    <row r="31" spans="8:19" x14ac:dyDescent="0.3">
      <c r="H31" s="73" t="str">
        <f t="shared" si="0"/>
        <v/>
      </c>
      <c r="I31" s="73">
        <f t="shared" si="1"/>
        <v>0</v>
      </c>
      <c r="J31" s="73">
        <f t="shared" si="2"/>
        <v>0</v>
      </c>
      <c r="K31" s="75">
        <f t="shared" si="3"/>
        <v>0</v>
      </c>
      <c r="L31" s="77" t="s">
        <v>95</v>
      </c>
      <c r="M31" s="78"/>
      <c r="N31" s="75" t="str">
        <f>IFERROR(VLOOKUP(piv_hlpr_tbl[[#This Row],[Positions]],#REF!,28,FALSE),"")</f>
        <v/>
      </c>
      <c r="O31" s="76" t="str">
        <f>IF(ISBLANK(piv_hlpr_tbl[[#This Row],[Goal Wt]]),"",piv_hlpr_tbl[[#This Row],[Value]]/SUMIF(piv_hlpr_tbl[Acct],piv_hlpr_tbl[[#This Row],[Acct]],piv_hlpr_tbl[Value]))</f>
        <v/>
      </c>
      <c r="P31" s="76" t="str">
        <f>IF(ISBLANK(piv_hlpr_tbl[[#This Row],[Goal Wt]]),"",piv_hlpr_tbl[[#This Row],[Current Wt]]-piv_hlpr_tbl[[#This Row],[Goal Wt]])</f>
        <v/>
      </c>
      <c r="Q31" s="76" t="str">
        <f>IF(ISBLANK(piv_hlpr_tbl[[#This Row],[Goal Wt]]),"",((C31+1)*B31)/SUMIF(piv_hlpr_tbl[Acct],piv_hlpr_tbl[[#This Row],[Acct]],piv_hlpr_tbl[Value]))</f>
        <v/>
      </c>
      <c r="R31" s="76" t="str">
        <f>IF(ISBLANK(piv_hlpr_tbl[[#This Row],[Goal Wt]]),"",piv_hlpr_tbl[[#This Row],[Buy 1]]-piv_hlpr_tbl[[#This Row],[Goal Wt]])</f>
        <v/>
      </c>
      <c r="S31" s="136" t="str">
        <f>IF(AND(piv_hlpr_tbl[[#This Row],[Positions]]&lt;&gt;"",piv_hlpr_tbl[[#This Row],[Main Categorization]]=""),1,"")</f>
        <v/>
      </c>
    </row>
    <row r="32" spans="8:19" x14ac:dyDescent="0.3">
      <c r="H32" s="73" t="str">
        <f t="shared" si="0"/>
        <v/>
      </c>
      <c r="I32" s="73">
        <f t="shared" si="1"/>
        <v>0</v>
      </c>
      <c r="J32" s="73">
        <f t="shared" si="2"/>
        <v>0</v>
      </c>
      <c r="K32" s="75">
        <f t="shared" si="3"/>
        <v>0</v>
      </c>
      <c r="L32" s="77" t="s">
        <v>95</v>
      </c>
      <c r="M32" s="78"/>
      <c r="N32" s="75" t="str">
        <f>IFERROR(VLOOKUP(piv_hlpr_tbl[[#This Row],[Positions]],#REF!,28,FALSE),"")</f>
        <v/>
      </c>
      <c r="O32" s="76" t="str">
        <f>IF(ISBLANK(piv_hlpr_tbl[[#This Row],[Goal Wt]]),"",piv_hlpr_tbl[[#This Row],[Value]]/SUMIF(piv_hlpr_tbl[Acct],piv_hlpr_tbl[[#This Row],[Acct]],piv_hlpr_tbl[Value]))</f>
        <v/>
      </c>
      <c r="P32" s="76" t="str">
        <f>IF(ISBLANK(piv_hlpr_tbl[[#This Row],[Goal Wt]]),"",piv_hlpr_tbl[[#This Row],[Current Wt]]-piv_hlpr_tbl[[#This Row],[Goal Wt]])</f>
        <v/>
      </c>
      <c r="Q32" s="76" t="str">
        <f>IF(ISBLANK(piv_hlpr_tbl[[#This Row],[Goal Wt]]),"",((C32+1)*B32)/SUMIF(piv_hlpr_tbl[Acct],piv_hlpr_tbl[[#This Row],[Acct]],piv_hlpr_tbl[Value]))</f>
        <v/>
      </c>
      <c r="R32" s="76" t="str">
        <f>IF(ISBLANK(piv_hlpr_tbl[[#This Row],[Goal Wt]]),"",piv_hlpr_tbl[[#This Row],[Buy 1]]-piv_hlpr_tbl[[#This Row],[Goal Wt]])</f>
        <v/>
      </c>
      <c r="S32" s="136" t="str">
        <f>IF(AND(piv_hlpr_tbl[[#This Row],[Positions]]&lt;&gt;"",piv_hlpr_tbl[[#This Row],[Main Categorization]]=""),1,"")</f>
        <v/>
      </c>
    </row>
    <row r="33" spans="8:19" x14ac:dyDescent="0.3">
      <c r="H33" s="73" t="str">
        <f t="shared" si="0"/>
        <v/>
      </c>
      <c r="I33" s="73">
        <f t="shared" si="1"/>
        <v>0</v>
      </c>
      <c r="J33" s="73">
        <f t="shared" si="2"/>
        <v>0</v>
      </c>
      <c r="K33" s="75">
        <f t="shared" si="3"/>
        <v>0</v>
      </c>
      <c r="L33" s="77" t="s">
        <v>95</v>
      </c>
      <c r="M33" s="78"/>
      <c r="N33" s="75" t="str">
        <f>IFERROR(VLOOKUP(piv_hlpr_tbl[[#This Row],[Positions]],#REF!,28,FALSE),"")</f>
        <v/>
      </c>
      <c r="O33" s="76" t="str">
        <f>IF(ISBLANK(piv_hlpr_tbl[[#This Row],[Goal Wt]]),"",piv_hlpr_tbl[[#This Row],[Value]]/SUMIF(piv_hlpr_tbl[Acct],piv_hlpr_tbl[[#This Row],[Acct]],piv_hlpr_tbl[Value]))</f>
        <v/>
      </c>
      <c r="P33" s="76" t="str">
        <f>IF(ISBLANK(piv_hlpr_tbl[[#This Row],[Goal Wt]]),"",piv_hlpr_tbl[[#This Row],[Current Wt]]-piv_hlpr_tbl[[#This Row],[Goal Wt]])</f>
        <v/>
      </c>
      <c r="Q33" s="76" t="str">
        <f>IF(ISBLANK(piv_hlpr_tbl[[#This Row],[Goal Wt]]),"",((C33+1)*B33)/SUMIF(piv_hlpr_tbl[Acct],piv_hlpr_tbl[[#This Row],[Acct]],piv_hlpr_tbl[Value]))</f>
        <v/>
      </c>
      <c r="R33" s="76" t="str">
        <f>IF(ISBLANK(piv_hlpr_tbl[[#This Row],[Goal Wt]]),"",piv_hlpr_tbl[[#This Row],[Buy 1]]-piv_hlpr_tbl[[#This Row],[Goal Wt]])</f>
        <v/>
      </c>
      <c r="S33" s="136" t="str">
        <f>IF(AND(piv_hlpr_tbl[[#This Row],[Positions]]&lt;&gt;"",piv_hlpr_tbl[[#This Row],[Main Categorization]]=""),1,"")</f>
        <v/>
      </c>
    </row>
    <row r="34" spans="8:19" x14ac:dyDescent="0.3">
      <c r="H34" s="73" t="str">
        <f t="shared" si="0"/>
        <v/>
      </c>
      <c r="I34" s="73">
        <f t="shared" si="1"/>
        <v>0</v>
      </c>
      <c r="J34" s="73">
        <f t="shared" si="2"/>
        <v>0</v>
      </c>
      <c r="K34" s="75">
        <f t="shared" si="3"/>
        <v>0</v>
      </c>
      <c r="L34" s="77" t="s">
        <v>95</v>
      </c>
      <c r="M34" s="78"/>
      <c r="N34" s="75" t="str">
        <f>IFERROR(VLOOKUP(piv_hlpr_tbl[[#This Row],[Positions]],#REF!,28,FALSE),"")</f>
        <v/>
      </c>
      <c r="O34" s="76" t="str">
        <f>IF(ISBLANK(piv_hlpr_tbl[[#This Row],[Goal Wt]]),"",piv_hlpr_tbl[[#This Row],[Value]]/SUMIF(piv_hlpr_tbl[Acct],piv_hlpr_tbl[[#This Row],[Acct]],piv_hlpr_tbl[Value]))</f>
        <v/>
      </c>
      <c r="P34" s="76" t="str">
        <f>IF(ISBLANK(piv_hlpr_tbl[[#This Row],[Goal Wt]]),"",piv_hlpr_tbl[[#This Row],[Current Wt]]-piv_hlpr_tbl[[#This Row],[Goal Wt]])</f>
        <v/>
      </c>
      <c r="Q34" s="76" t="str">
        <f>IF(ISBLANK(piv_hlpr_tbl[[#This Row],[Goal Wt]]),"",((C34+1)*B34)/SUMIF(piv_hlpr_tbl[Acct],piv_hlpr_tbl[[#This Row],[Acct]],piv_hlpr_tbl[Value]))</f>
        <v/>
      </c>
      <c r="R34" s="76" t="str">
        <f>IF(ISBLANK(piv_hlpr_tbl[[#This Row],[Goal Wt]]),"",piv_hlpr_tbl[[#This Row],[Buy 1]]-piv_hlpr_tbl[[#This Row],[Goal Wt]])</f>
        <v/>
      </c>
      <c r="S34" s="136" t="str">
        <f>IF(AND(piv_hlpr_tbl[[#This Row],[Positions]]&lt;&gt;"",piv_hlpr_tbl[[#This Row],[Main Categorization]]=""),1,"")</f>
        <v/>
      </c>
    </row>
    <row r="35" spans="8:19" x14ac:dyDescent="0.3">
      <c r="H35" s="73" t="str">
        <f t="shared" si="0"/>
        <v/>
      </c>
      <c r="I35" s="73">
        <f t="shared" si="1"/>
        <v>0</v>
      </c>
      <c r="J35" s="73">
        <f t="shared" si="2"/>
        <v>0</v>
      </c>
      <c r="K35" s="75">
        <f t="shared" si="3"/>
        <v>0</v>
      </c>
      <c r="L35" s="77" t="s">
        <v>95</v>
      </c>
      <c r="M35" s="78"/>
      <c r="N35" s="75" t="str">
        <f>IFERROR(VLOOKUP(piv_hlpr_tbl[[#This Row],[Positions]],#REF!,28,FALSE),"")</f>
        <v/>
      </c>
      <c r="O35" s="76" t="str">
        <f>IF(ISBLANK(piv_hlpr_tbl[[#This Row],[Goal Wt]]),"",piv_hlpr_tbl[[#This Row],[Value]]/SUMIF(piv_hlpr_tbl[Acct],piv_hlpr_tbl[[#This Row],[Acct]],piv_hlpr_tbl[Value]))</f>
        <v/>
      </c>
      <c r="P35" s="76" t="str">
        <f>IF(ISBLANK(piv_hlpr_tbl[[#This Row],[Goal Wt]]),"",piv_hlpr_tbl[[#This Row],[Current Wt]]-piv_hlpr_tbl[[#This Row],[Goal Wt]])</f>
        <v/>
      </c>
      <c r="Q35" s="76" t="str">
        <f>IF(ISBLANK(piv_hlpr_tbl[[#This Row],[Goal Wt]]),"",((C35+1)*B35)/SUMIF(piv_hlpr_tbl[Acct],piv_hlpr_tbl[[#This Row],[Acct]],piv_hlpr_tbl[Value]))</f>
        <v/>
      </c>
      <c r="R35" s="76" t="str">
        <f>IF(ISBLANK(piv_hlpr_tbl[[#This Row],[Goal Wt]]),"",piv_hlpr_tbl[[#This Row],[Buy 1]]-piv_hlpr_tbl[[#This Row],[Goal Wt]])</f>
        <v/>
      </c>
      <c r="S35" s="136" t="str">
        <f>IF(AND(piv_hlpr_tbl[[#This Row],[Positions]]&lt;&gt;"",piv_hlpr_tbl[[#This Row],[Main Categorization]]=""),1,"")</f>
        <v/>
      </c>
    </row>
    <row r="36" spans="8:19" x14ac:dyDescent="0.3">
      <c r="H36" s="73" t="str">
        <f t="shared" si="0"/>
        <v/>
      </c>
      <c r="I36" s="73">
        <f t="shared" si="1"/>
        <v>0</v>
      </c>
      <c r="J36" s="73">
        <f t="shared" si="2"/>
        <v>0</v>
      </c>
      <c r="K36" s="75">
        <f t="shared" si="3"/>
        <v>0</v>
      </c>
      <c r="L36" s="77" t="s">
        <v>95</v>
      </c>
      <c r="M36" s="78"/>
      <c r="N36" s="75" t="str">
        <f>IFERROR(VLOOKUP(piv_hlpr_tbl[[#This Row],[Positions]],#REF!,28,FALSE),"")</f>
        <v/>
      </c>
      <c r="O36" s="76" t="str">
        <f>IF(ISBLANK(piv_hlpr_tbl[[#This Row],[Goal Wt]]),"",piv_hlpr_tbl[[#This Row],[Value]]/SUMIF(piv_hlpr_tbl[Acct],piv_hlpr_tbl[[#This Row],[Acct]],piv_hlpr_tbl[Value]))</f>
        <v/>
      </c>
      <c r="P36" s="76" t="str">
        <f>IF(ISBLANK(piv_hlpr_tbl[[#This Row],[Goal Wt]]),"",piv_hlpr_tbl[[#This Row],[Current Wt]]-piv_hlpr_tbl[[#This Row],[Goal Wt]])</f>
        <v/>
      </c>
      <c r="Q36" s="76" t="str">
        <f>IF(ISBLANK(piv_hlpr_tbl[[#This Row],[Goal Wt]]),"",((C36+1)*B36)/SUMIF(piv_hlpr_tbl[Acct],piv_hlpr_tbl[[#This Row],[Acct]],piv_hlpr_tbl[Value]))</f>
        <v/>
      </c>
      <c r="R36" s="76" t="str">
        <f>IF(ISBLANK(piv_hlpr_tbl[[#This Row],[Goal Wt]]),"",piv_hlpr_tbl[[#This Row],[Buy 1]]-piv_hlpr_tbl[[#This Row],[Goal Wt]])</f>
        <v/>
      </c>
      <c r="S36" s="136" t="str">
        <f>IF(AND(piv_hlpr_tbl[[#This Row],[Positions]]&lt;&gt;"",piv_hlpr_tbl[[#This Row],[Main Categorization]]=""),1,"")</f>
        <v/>
      </c>
    </row>
    <row r="37" spans="8:19" x14ac:dyDescent="0.3">
      <c r="H37" s="73" t="str">
        <f t="shared" si="0"/>
        <v/>
      </c>
      <c r="I37" s="73">
        <f t="shared" si="1"/>
        <v>0</v>
      </c>
      <c r="J37" s="73">
        <f t="shared" si="2"/>
        <v>0</v>
      </c>
      <c r="K37" s="75">
        <f t="shared" si="3"/>
        <v>0</v>
      </c>
      <c r="L37" s="77" t="s">
        <v>95</v>
      </c>
      <c r="M37" s="78"/>
      <c r="N37" s="75" t="str">
        <f>IFERROR(VLOOKUP(piv_hlpr_tbl[[#This Row],[Positions]],#REF!,28,FALSE),"")</f>
        <v/>
      </c>
      <c r="O37" s="76" t="str">
        <f>IF(ISBLANK(piv_hlpr_tbl[[#This Row],[Goal Wt]]),"",piv_hlpr_tbl[[#This Row],[Value]]/SUMIF(piv_hlpr_tbl[Acct],piv_hlpr_tbl[[#This Row],[Acct]],piv_hlpr_tbl[Value]))</f>
        <v/>
      </c>
      <c r="P37" s="76" t="str">
        <f>IF(ISBLANK(piv_hlpr_tbl[[#This Row],[Goal Wt]]),"",piv_hlpr_tbl[[#This Row],[Current Wt]]-piv_hlpr_tbl[[#This Row],[Goal Wt]])</f>
        <v/>
      </c>
      <c r="Q37" s="76" t="str">
        <f>IF(ISBLANK(piv_hlpr_tbl[[#This Row],[Goal Wt]]),"",((C37+1)*B37)/SUMIF(piv_hlpr_tbl[Acct],piv_hlpr_tbl[[#This Row],[Acct]],piv_hlpr_tbl[Value]))</f>
        <v/>
      </c>
      <c r="R37" s="76" t="str">
        <f>IF(ISBLANK(piv_hlpr_tbl[[#This Row],[Goal Wt]]),"",piv_hlpr_tbl[[#This Row],[Buy 1]]-piv_hlpr_tbl[[#This Row],[Goal Wt]])</f>
        <v/>
      </c>
      <c r="S37" s="136" t="str">
        <f>IF(AND(piv_hlpr_tbl[[#This Row],[Positions]]&lt;&gt;"",piv_hlpr_tbl[[#This Row],[Main Categorization]]=""),1,"")</f>
        <v/>
      </c>
    </row>
    <row r="38" spans="8:19" x14ac:dyDescent="0.3">
      <c r="H38" s="73" t="str">
        <f t="shared" si="0"/>
        <v/>
      </c>
      <c r="I38" s="73">
        <f t="shared" si="1"/>
        <v>0</v>
      </c>
      <c r="J38" s="73">
        <f t="shared" si="2"/>
        <v>0</v>
      </c>
      <c r="K38" s="75">
        <f t="shared" si="3"/>
        <v>0</v>
      </c>
      <c r="L38" s="77" t="s">
        <v>95</v>
      </c>
      <c r="M38" s="78"/>
      <c r="N38" s="75" t="str">
        <f>IFERROR(VLOOKUP(piv_hlpr_tbl[[#This Row],[Positions]],#REF!,28,FALSE),"")</f>
        <v/>
      </c>
      <c r="O38" s="76" t="str">
        <f>IF(ISBLANK(piv_hlpr_tbl[[#This Row],[Goal Wt]]),"",piv_hlpr_tbl[[#This Row],[Value]]/SUMIF(piv_hlpr_tbl[Acct],piv_hlpr_tbl[[#This Row],[Acct]],piv_hlpr_tbl[Value]))</f>
        <v/>
      </c>
      <c r="P38" s="76" t="str">
        <f>IF(ISBLANK(piv_hlpr_tbl[[#This Row],[Goal Wt]]),"",piv_hlpr_tbl[[#This Row],[Current Wt]]-piv_hlpr_tbl[[#This Row],[Goal Wt]])</f>
        <v/>
      </c>
      <c r="Q38" s="76" t="str">
        <f>IF(ISBLANK(piv_hlpr_tbl[[#This Row],[Goal Wt]]),"",((C38+1)*B38)/SUMIF(piv_hlpr_tbl[Acct],piv_hlpr_tbl[[#This Row],[Acct]],piv_hlpr_tbl[Value]))</f>
        <v/>
      </c>
      <c r="R38" s="76" t="str">
        <f>IF(ISBLANK(piv_hlpr_tbl[[#This Row],[Goal Wt]]),"",piv_hlpr_tbl[[#This Row],[Buy 1]]-piv_hlpr_tbl[[#This Row],[Goal Wt]])</f>
        <v/>
      </c>
      <c r="S38" s="136" t="str">
        <f>IF(AND(piv_hlpr_tbl[[#This Row],[Positions]]&lt;&gt;"",piv_hlpr_tbl[[#This Row],[Main Categorization]]=""),1,"")</f>
        <v/>
      </c>
    </row>
    <row r="39" spans="8:19" x14ac:dyDescent="0.3">
      <c r="H39" s="73" t="str">
        <f t="shared" si="0"/>
        <v/>
      </c>
      <c r="I39" s="73">
        <f t="shared" si="1"/>
        <v>0</v>
      </c>
      <c r="J39" s="73">
        <f t="shared" si="2"/>
        <v>0</v>
      </c>
      <c r="K39" s="75">
        <f t="shared" si="3"/>
        <v>0</v>
      </c>
      <c r="L39" s="77" t="s">
        <v>95</v>
      </c>
      <c r="M39" s="78"/>
      <c r="N39" s="75" t="str">
        <f>IFERROR(VLOOKUP(piv_hlpr_tbl[[#This Row],[Positions]],#REF!,28,FALSE),"")</f>
        <v/>
      </c>
      <c r="O39" s="76" t="str">
        <f>IF(ISBLANK(piv_hlpr_tbl[[#This Row],[Goal Wt]]),"",piv_hlpr_tbl[[#This Row],[Value]]/SUMIF(piv_hlpr_tbl[Acct],piv_hlpr_tbl[[#This Row],[Acct]],piv_hlpr_tbl[Value]))</f>
        <v/>
      </c>
      <c r="P39" s="76" t="str">
        <f>IF(ISBLANK(piv_hlpr_tbl[[#This Row],[Goal Wt]]),"",piv_hlpr_tbl[[#This Row],[Current Wt]]-piv_hlpr_tbl[[#This Row],[Goal Wt]])</f>
        <v/>
      </c>
      <c r="Q39" s="76" t="str">
        <f>IF(ISBLANK(piv_hlpr_tbl[[#This Row],[Goal Wt]]),"",((C39+1)*B39)/SUMIF(piv_hlpr_tbl[Acct],piv_hlpr_tbl[[#This Row],[Acct]],piv_hlpr_tbl[Value]))</f>
        <v/>
      </c>
      <c r="R39" s="76" t="str">
        <f>IF(ISBLANK(piv_hlpr_tbl[[#This Row],[Goal Wt]]),"",piv_hlpr_tbl[[#This Row],[Buy 1]]-piv_hlpr_tbl[[#This Row],[Goal Wt]])</f>
        <v/>
      </c>
      <c r="S39" s="136" t="str">
        <f>IF(AND(piv_hlpr_tbl[[#This Row],[Positions]]&lt;&gt;"",piv_hlpr_tbl[[#This Row],[Main Categorization]]=""),1,"")</f>
        <v/>
      </c>
    </row>
    <row r="40" spans="8:19" x14ac:dyDescent="0.3">
      <c r="H40" s="73" t="str">
        <f t="shared" si="0"/>
        <v/>
      </c>
      <c r="I40" s="73">
        <f t="shared" si="1"/>
        <v>0</v>
      </c>
      <c r="J40" s="73">
        <f t="shared" si="2"/>
        <v>0</v>
      </c>
      <c r="K40" s="75">
        <f t="shared" si="3"/>
        <v>0</v>
      </c>
      <c r="L40" s="77"/>
      <c r="M40" s="78"/>
      <c r="N40" s="75" t="str">
        <f>IFERROR(VLOOKUP(piv_hlpr_tbl[[#This Row],[Positions]],#REF!,28,FALSE),"")</f>
        <v/>
      </c>
      <c r="O40" s="76" t="str">
        <f>IF(ISBLANK(piv_hlpr_tbl[[#This Row],[Goal Wt]]),"",piv_hlpr_tbl[[#This Row],[Value]]/SUMIF(piv_hlpr_tbl[Acct],piv_hlpr_tbl[[#This Row],[Acct]],piv_hlpr_tbl[Value]))</f>
        <v/>
      </c>
      <c r="P40" s="76" t="str">
        <f>IF(ISBLANK(piv_hlpr_tbl[[#This Row],[Goal Wt]]),"",piv_hlpr_tbl[[#This Row],[Current Wt]]-piv_hlpr_tbl[[#This Row],[Goal Wt]])</f>
        <v/>
      </c>
      <c r="Q40" s="76" t="str">
        <f>IF(ISBLANK(piv_hlpr_tbl[[#This Row],[Goal Wt]]),"",((C40+1)*B40)/SUMIF(piv_hlpr_tbl[Acct],piv_hlpr_tbl[[#This Row],[Acct]],piv_hlpr_tbl[Value]))</f>
        <v/>
      </c>
      <c r="R40" s="76" t="str">
        <f>IF(ISBLANK(piv_hlpr_tbl[[#This Row],[Goal Wt]]),"",piv_hlpr_tbl[[#This Row],[Buy 1]]-piv_hlpr_tbl[[#This Row],[Goal Wt]])</f>
        <v/>
      </c>
      <c r="S40" s="136" t="str">
        <f>IF(AND(piv_hlpr_tbl[[#This Row],[Positions]]&lt;&gt;"",piv_hlpr_tbl[[#This Row],[Main Categorization]]=""),1,"")</f>
        <v/>
      </c>
    </row>
    <row r="41" spans="8:19" x14ac:dyDescent="0.3">
      <c r="H41" s="73" t="str">
        <f t="shared" si="0"/>
        <v/>
      </c>
      <c r="I41" s="73">
        <f t="shared" si="1"/>
        <v>0</v>
      </c>
      <c r="J41" s="73">
        <f t="shared" si="2"/>
        <v>0</v>
      </c>
      <c r="K41" s="75">
        <f t="shared" si="3"/>
        <v>0</v>
      </c>
      <c r="L41" s="77" t="s">
        <v>95</v>
      </c>
      <c r="M41" s="78"/>
      <c r="N41" s="75" t="str">
        <f>IFERROR(VLOOKUP(piv_hlpr_tbl[[#This Row],[Positions]],#REF!,28,FALSE),"")</f>
        <v/>
      </c>
      <c r="O41" s="76" t="str">
        <f>IF(ISBLANK(piv_hlpr_tbl[[#This Row],[Goal Wt]]),"",piv_hlpr_tbl[[#This Row],[Value]]/SUMIF(piv_hlpr_tbl[Acct],piv_hlpr_tbl[[#This Row],[Acct]],piv_hlpr_tbl[Value]))</f>
        <v/>
      </c>
      <c r="P41" s="76" t="str">
        <f>IF(ISBLANK(piv_hlpr_tbl[[#This Row],[Goal Wt]]),"",piv_hlpr_tbl[[#This Row],[Current Wt]]-piv_hlpr_tbl[[#This Row],[Goal Wt]])</f>
        <v/>
      </c>
      <c r="Q41" s="76" t="str">
        <f>IF(ISBLANK(piv_hlpr_tbl[[#This Row],[Goal Wt]]),"",((C41+1)*B41)/SUMIF(piv_hlpr_tbl[Acct],piv_hlpr_tbl[[#This Row],[Acct]],piv_hlpr_tbl[Value]))</f>
        <v/>
      </c>
      <c r="R41" s="76" t="str">
        <f>IF(ISBLANK(piv_hlpr_tbl[[#This Row],[Goal Wt]]),"",piv_hlpr_tbl[[#This Row],[Buy 1]]-piv_hlpr_tbl[[#This Row],[Goal Wt]])</f>
        <v/>
      </c>
      <c r="S41" s="136" t="str">
        <f>IF(AND(piv_hlpr_tbl[[#This Row],[Positions]]&lt;&gt;"",piv_hlpr_tbl[[#This Row],[Main Categorization]]=""),1,"")</f>
        <v/>
      </c>
    </row>
    <row r="42" spans="8:19" x14ac:dyDescent="0.3">
      <c r="H42" s="73" t="str">
        <f t="shared" si="0"/>
        <v/>
      </c>
      <c r="I42" s="73">
        <f t="shared" si="1"/>
        <v>0</v>
      </c>
      <c r="J42" s="73">
        <f t="shared" si="2"/>
        <v>0</v>
      </c>
      <c r="K42" s="75">
        <f t="shared" si="3"/>
        <v>0</v>
      </c>
      <c r="L42" s="77" t="s">
        <v>95</v>
      </c>
      <c r="M42" s="78"/>
      <c r="N42" s="75" t="str">
        <f>IFERROR(VLOOKUP(piv_hlpr_tbl[[#This Row],[Positions]],#REF!,28,FALSE),"")</f>
        <v/>
      </c>
      <c r="O42" s="76" t="str">
        <f>IF(ISBLANK(piv_hlpr_tbl[[#This Row],[Goal Wt]]),"",piv_hlpr_tbl[[#This Row],[Value]]/SUMIF(piv_hlpr_tbl[Acct],piv_hlpr_tbl[[#This Row],[Acct]],piv_hlpr_tbl[Value]))</f>
        <v/>
      </c>
      <c r="P42" s="76" t="str">
        <f>IF(ISBLANK(piv_hlpr_tbl[[#This Row],[Goal Wt]]),"",piv_hlpr_tbl[[#This Row],[Current Wt]]-piv_hlpr_tbl[[#This Row],[Goal Wt]])</f>
        <v/>
      </c>
      <c r="Q42" s="76" t="str">
        <f>IF(ISBLANK(piv_hlpr_tbl[[#This Row],[Goal Wt]]),"",((C42+1)*B42)/SUMIF(piv_hlpr_tbl[Acct],piv_hlpr_tbl[[#This Row],[Acct]],piv_hlpr_tbl[Value]))</f>
        <v/>
      </c>
      <c r="R42" s="76" t="str">
        <f>IF(ISBLANK(piv_hlpr_tbl[[#This Row],[Goal Wt]]),"",piv_hlpr_tbl[[#This Row],[Buy 1]]-piv_hlpr_tbl[[#This Row],[Goal Wt]])</f>
        <v/>
      </c>
      <c r="S42" s="136" t="str">
        <f>IF(AND(piv_hlpr_tbl[[#This Row],[Positions]]&lt;&gt;"",piv_hlpr_tbl[[#This Row],[Main Categorization]]=""),1,"")</f>
        <v/>
      </c>
    </row>
    <row r="43" spans="8:19" x14ac:dyDescent="0.3">
      <c r="H43" s="73" t="str">
        <f t="shared" si="0"/>
        <v/>
      </c>
      <c r="I43" s="73">
        <f t="shared" si="1"/>
        <v>0</v>
      </c>
      <c r="J43" s="73">
        <f t="shared" si="2"/>
        <v>0</v>
      </c>
      <c r="K43" s="75">
        <f t="shared" si="3"/>
        <v>0</v>
      </c>
      <c r="L43" s="77" t="s">
        <v>95</v>
      </c>
      <c r="M43" s="78"/>
      <c r="N43" s="75" t="str">
        <f>IFERROR(VLOOKUP(piv_hlpr_tbl[[#This Row],[Positions]],#REF!,28,FALSE),"")</f>
        <v/>
      </c>
      <c r="O43" s="76" t="str">
        <f>IF(ISBLANK(piv_hlpr_tbl[[#This Row],[Goal Wt]]),"",piv_hlpr_tbl[[#This Row],[Value]]/SUMIF(piv_hlpr_tbl[Acct],piv_hlpr_tbl[[#This Row],[Acct]],piv_hlpr_tbl[Value]))</f>
        <v/>
      </c>
      <c r="P43" s="76" t="str">
        <f>IF(ISBLANK(piv_hlpr_tbl[[#This Row],[Goal Wt]]),"",piv_hlpr_tbl[[#This Row],[Current Wt]]-piv_hlpr_tbl[[#This Row],[Goal Wt]])</f>
        <v/>
      </c>
      <c r="Q43" s="76" t="str">
        <f>IF(ISBLANK(piv_hlpr_tbl[[#This Row],[Goal Wt]]),"",((C43+1)*B43)/SUMIF(piv_hlpr_tbl[Acct],piv_hlpr_tbl[[#This Row],[Acct]],piv_hlpr_tbl[Value]))</f>
        <v/>
      </c>
      <c r="R43" s="76" t="str">
        <f>IF(ISBLANK(piv_hlpr_tbl[[#This Row],[Goal Wt]]),"",piv_hlpr_tbl[[#This Row],[Buy 1]]-piv_hlpr_tbl[[#This Row],[Goal Wt]])</f>
        <v/>
      </c>
      <c r="S43" s="136" t="str">
        <f>IF(AND(piv_hlpr_tbl[[#This Row],[Positions]]&lt;&gt;"",piv_hlpr_tbl[[#This Row],[Main Categorization]]=""),1,"")</f>
        <v/>
      </c>
    </row>
    <row r="44" spans="8:19" x14ac:dyDescent="0.3">
      <c r="H44" s="73" t="str">
        <f t="shared" si="0"/>
        <v/>
      </c>
      <c r="I44" s="73">
        <f t="shared" si="1"/>
        <v>0</v>
      </c>
      <c r="J44" s="73">
        <f t="shared" si="2"/>
        <v>0</v>
      </c>
      <c r="K44" s="75">
        <f t="shared" si="3"/>
        <v>0</v>
      </c>
      <c r="L44" s="77" t="s">
        <v>95</v>
      </c>
      <c r="M44" s="78"/>
      <c r="N44" s="75" t="str">
        <f>IFERROR(VLOOKUP(piv_hlpr_tbl[[#This Row],[Positions]],#REF!,28,FALSE),"")</f>
        <v/>
      </c>
      <c r="O44" s="76" t="str">
        <f>IF(ISBLANK(piv_hlpr_tbl[[#This Row],[Goal Wt]]),"",piv_hlpr_tbl[[#This Row],[Value]]/SUMIF(piv_hlpr_tbl[Acct],piv_hlpr_tbl[[#This Row],[Acct]],piv_hlpr_tbl[Value]))</f>
        <v/>
      </c>
      <c r="P44" s="76" t="str">
        <f>IF(ISBLANK(piv_hlpr_tbl[[#This Row],[Goal Wt]]),"",piv_hlpr_tbl[[#This Row],[Current Wt]]-piv_hlpr_tbl[[#This Row],[Goal Wt]])</f>
        <v/>
      </c>
      <c r="Q44" s="76" t="str">
        <f>IF(ISBLANK(piv_hlpr_tbl[[#This Row],[Goal Wt]]),"",((C44+1)*B44)/SUMIF(piv_hlpr_tbl[Acct],piv_hlpr_tbl[[#This Row],[Acct]],piv_hlpr_tbl[Value]))</f>
        <v/>
      </c>
      <c r="R44" s="76" t="str">
        <f>IF(ISBLANK(piv_hlpr_tbl[[#This Row],[Goal Wt]]),"",piv_hlpr_tbl[[#This Row],[Buy 1]]-piv_hlpr_tbl[[#This Row],[Goal Wt]])</f>
        <v/>
      </c>
      <c r="S44" s="136" t="str">
        <f>IF(AND(piv_hlpr_tbl[[#This Row],[Positions]]&lt;&gt;"",piv_hlpr_tbl[[#This Row],[Main Categorization]]=""),1,"")</f>
        <v/>
      </c>
    </row>
    <row r="45" spans="8:19" x14ac:dyDescent="0.3">
      <c r="H45" s="73" t="str">
        <f t="shared" si="0"/>
        <v/>
      </c>
      <c r="I45" s="73">
        <f t="shared" si="1"/>
        <v>0</v>
      </c>
      <c r="J45" s="73">
        <f t="shared" si="2"/>
        <v>0</v>
      </c>
      <c r="K45" s="75">
        <f t="shared" si="3"/>
        <v>0</v>
      </c>
      <c r="L45" s="77" t="s">
        <v>95</v>
      </c>
      <c r="M45" s="78"/>
      <c r="N45" s="75" t="str">
        <f>IFERROR(VLOOKUP(piv_hlpr_tbl[[#This Row],[Positions]],#REF!,28,FALSE),"")</f>
        <v/>
      </c>
      <c r="O45" s="76" t="str">
        <f>IF(ISBLANK(piv_hlpr_tbl[[#This Row],[Goal Wt]]),"",piv_hlpr_tbl[[#This Row],[Value]]/SUMIF(piv_hlpr_tbl[Acct],piv_hlpr_tbl[[#This Row],[Acct]],piv_hlpr_tbl[Value]))</f>
        <v/>
      </c>
      <c r="P45" s="76" t="str">
        <f>IF(ISBLANK(piv_hlpr_tbl[[#This Row],[Goal Wt]]),"",piv_hlpr_tbl[[#This Row],[Current Wt]]-piv_hlpr_tbl[[#This Row],[Goal Wt]])</f>
        <v/>
      </c>
      <c r="Q45" s="76" t="str">
        <f>IF(ISBLANK(piv_hlpr_tbl[[#This Row],[Goal Wt]]),"",((C45+1)*B45)/SUMIF(piv_hlpr_tbl[Acct],piv_hlpr_tbl[[#This Row],[Acct]],piv_hlpr_tbl[Value]))</f>
        <v/>
      </c>
      <c r="R45" s="76" t="str">
        <f>IF(ISBLANK(piv_hlpr_tbl[[#This Row],[Goal Wt]]),"",piv_hlpr_tbl[[#This Row],[Buy 1]]-piv_hlpr_tbl[[#This Row],[Goal Wt]])</f>
        <v/>
      </c>
      <c r="S45" s="136" t="str">
        <f>IF(AND(piv_hlpr_tbl[[#This Row],[Positions]]&lt;&gt;"",piv_hlpr_tbl[[#This Row],[Main Categorization]]=""),1,"")</f>
        <v/>
      </c>
    </row>
    <row r="46" spans="8:19" x14ac:dyDescent="0.3">
      <c r="H46" s="73" t="str">
        <f t="shared" si="0"/>
        <v/>
      </c>
      <c r="I46" s="73">
        <f t="shared" si="1"/>
        <v>0</v>
      </c>
      <c r="J46" s="73">
        <f t="shared" si="2"/>
        <v>0</v>
      </c>
      <c r="K46" s="75">
        <f t="shared" si="3"/>
        <v>0</v>
      </c>
      <c r="L46" s="77" t="s">
        <v>95</v>
      </c>
      <c r="M46" s="78"/>
      <c r="N46" s="75" t="str">
        <f>IFERROR(VLOOKUP(piv_hlpr_tbl[[#This Row],[Positions]],#REF!,28,FALSE),"")</f>
        <v/>
      </c>
      <c r="O46" s="76" t="str">
        <f>IF(ISBLANK(piv_hlpr_tbl[[#This Row],[Goal Wt]]),"",piv_hlpr_tbl[[#This Row],[Value]]/SUMIF(piv_hlpr_tbl[Acct],piv_hlpr_tbl[[#This Row],[Acct]],piv_hlpr_tbl[Value]))</f>
        <v/>
      </c>
      <c r="P46" s="76" t="str">
        <f>IF(ISBLANK(piv_hlpr_tbl[[#This Row],[Goal Wt]]),"",piv_hlpr_tbl[[#This Row],[Current Wt]]-piv_hlpr_tbl[[#This Row],[Goal Wt]])</f>
        <v/>
      </c>
      <c r="Q46" s="76" t="str">
        <f>IF(ISBLANK(piv_hlpr_tbl[[#This Row],[Goal Wt]]),"",((C46+1)*B46)/SUMIF(piv_hlpr_tbl[Acct],piv_hlpr_tbl[[#This Row],[Acct]],piv_hlpr_tbl[Value]))</f>
        <v/>
      </c>
      <c r="R46" s="76" t="str">
        <f>IF(ISBLANK(piv_hlpr_tbl[[#This Row],[Goal Wt]]),"",piv_hlpr_tbl[[#This Row],[Buy 1]]-piv_hlpr_tbl[[#This Row],[Goal Wt]])</f>
        <v/>
      </c>
      <c r="S46" s="136" t="str">
        <f>IF(AND(piv_hlpr_tbl[[#This Row],[Positions]]&lt;&gt;"",piv_hlpr_tbl[[#This Row],[Main Categorization]]=""),1,"")</f>
        <v/>
      </c>
    </row>
    <row r="47" spans="8:19" x14ac:dyDescent="0.3">
      <c r="H47" s="150" t="str">
        <f t="shared" si="0"/>
        <v/>
      </c>
      <c r="I47" s="150">
        <f t="shared" si="1"/>
        <v>0</v>
      </c>
      <c r="J47" s="150">
        <f t="shared" si="2"/>
        <v>0</v>
      </c>
      <c r="K47" s="151">
        <f t="shared" si="3"/>
        <v>0</v>
      </c>
      <c r="L47" s="153" t="s">
        <v>95</v>
      </c>
      <c r="M47" s="154"/>
      <c r="N47" s="151" t="str">
        <f>IFERROR(VLOOKUP(piv_hlpr_tbl[[#This Row],[Positions]],#REF!,28,FALSE),"")</f>
        <v/>
      </c>
      <c r="O47" s="155" t="str">
        <f>IF(ISBLANK(piv_hlpr_tbl[[#This Row],[Goal Wt]]),"",piv_hlpr_tbl[[#This Row],[Value]]/SUMIF(piv_hlpr_tbl[Acct],piv_hlpr_tbl[[#This Row],[Acct]],piv_hlpr_tbl[Value]))</f>
        <v/>
      </c>
      <c r="P47" s="155" t="str">
        <f>IF(ISBLANK(piv_hlpr_tbl[[#This Row],[Goal Wt]]),"",piv_hlpr_tbl[[#This Row],[Current Wt]]-piv_hlpr_tbl[[#This Row],[Goal Wt]])</f>
        <v/>
      </c>
      <c r="Q47" s="155" t="str">
        <f>IF(ISBLANK(piv_hlpr_tbl[[#This Row],[Goal Wt]]),"",((C47+1)*B47)/SUMIF(piv_hlpr_tbl[Acct],piv_hlpr_tbl[[#This Row],[Acct]],piv_hlpr_tbl[Value]))</f>
        <v/>
      </c>
      <c r="R47" s="155" t="str">
        <f>IF(ISBLANK(piv_hlpr_tbl[[#This Row],[Goal Wt]]),"",piv_hlpr_tbl[[#This Row],[Buy 1]]-piv_hlpr_tbl[[#This Row],[Goal Wt]])</f>
        <v/>
      </c>
      <c r="S47" s="156" t="str">
        <f>IF(AND(piv_hlpr_tbl[[#This Row],[Positions]]&lt;&gt;"",piv_hlpr_tbl[[#This Row],[Main Categorization]]=""),1,"")</f>
        <v/>
      </c>
    </row>
    <row r="48" spans="8:19" x14ac:dyDescent="0.3">
      <c r="H48" s="150" t="str">
        <f t="shared" si="0"/>
        <v/>
      </c>
      <c r="I48" s="150">
        <f t="shared" si="1"/>
        <v>0</v>
      </c>
      <c r="J48" s="150">
        <f t="shared" si="2"/>
        <v>0</v>
      </c>
      <c r="K48" s="151">
        <f t="shared" si="3"/>
        <v>0</v>
      </c>
      <c r="L48" s="153" t="s">
        <v>95</v>
      </c>
      <c r="M48" s="154"/>
      <c r="N48" s="151" t="str">
        <f>IFERROR(VLOOKUP(piv_hlpr_tbl[[#This Row],[Positions]],#REF!,28,FALSE),"")</f>
        <v/>
      </c>
      <c r="O48" s="149" t="str">
        <f>IF(ISBLANK(piv_hlpr_tbl[[#This Row],[Goal Wt]]),"",piv_hlpr_tbl[[#This Row],[Value]]/SUMIF(piv_hlpr_tbl[Acct],piv_hlpr_tbl[[#This Row],[Acct]],piv_hlpr_tbl[Value]))</f>
        <v/>
      </c>
      <c r="P48" s="149" t="str">
        <f>IF(ISBLANK(piv_hlpr_tbl[[#This Row],[Goal Wt]]),"",piv_hlpr_tbl[[#This Row],[Current Wt]]-piv_hlpr_tbl[[#This Row],[Goal Wt]])</f>
        <v/>
      </c>
      <c r="Q48" s="149" t="str">
        <f>IF(ISBLANK(piv_hlpr_tbl[[#This Row],[Goal Wt]]),"",((C48+1)*B48)/SUMIF(piv_hlpr_tbl[Acct],piv_hlpr_tbl[[#This Row],[Acct]],piv_hlpr_tbl[Value]))</f>
        <v/>
      </c>
      <c r="R48" s="149" t="str">
        <f>IF(ISBLANK(piv_hlpr_tbl[[#This Row],[Goal Wt]]),"",piv_hlpr_tbl[[#This Row],[Buy 1]]-piv_hlpr_tbl[[#This Row],[Goal Wt]])</f>
        <v/>
      </c>
      <c r="S48" s="152" t="str">
        <f>IF(AND(piv_hlpr_tbl[[#This Row],[Positions]]&lt;&gt;"",piv_hlpr_tbl[[#This Row],[Main Categorization]]=""),1,"")</f>
        <v/>
      </c>
    </row>
    <row r="49" spans="8:20" x14ac:dyDescent="0.3">
      <c r="H49" s="65"/>
      <c r="I49" s="65"/>
      <c r="J49" s="65"/>
      <c r="K49" s="65"/>
      <c r="L49" s="65"/>
      <c r="M49" s="65"/>
      <c r="N49" s="65"/>
      <c r="O49" s="65"/>
      <c r="P49" s="65"/>
      <c r="Q49" s="65"/>
      <c r="R49" s="65"/>
      <c r="S49" s="65"/>
    </row>
    <row r="50" spans="8:20" x14ac:dyDescent="0.3">
      <c r="H50" s="65" t="str">
        <f>IFERROR(VLOOKUP(A49,#REF!,25,FALSE),"")</f>
        <v/>
      </c>
      <c r="I50" s="65"/>
      <c r="J50" s="65"/>
      <c r="K50" s="65"/>
      <c r="L50" s="65"/>
      <c r="M50" s="65"/>
      <c r="N50" s="65"/>
      <c r="O50" s="65"/>
      <c r="P50" s="65"/>
      <c r="Q50" s="65"/>
      <c r="R50" s="65"/>
      <c r="S50" s="65"/>
      <c r="T50" s="65"/>
    </row>
  </sheetData>
  <conditionalFormatting sqref="G117:G494 G50">
    <cfRule type="expression" dxfId="40" priority="15">
      <formula>IF(ISBLANK($F50),FALSE,TRUE)</formula>
    </cfRule>
  </conditionalFormatting>
  <conditionalFormatting sqref="L6:M48">
    <cfRule type="expression" dxfId="39" priority="7">
      <formula>AND(H6&lt;&gt;"",L6="")</formula>
    </cfRule>
  </conditionalFormatting>
  <conditionalFormatting sqref="F3">
    <cfRule type="containsText" dxfId="38" priority="1" operator="containsText" text="FAILS">
      <formula>NOT(ISERROR(SEARCH("FAILS",F3)))</formula>
    </cfRule>
  </conditionalFormatting>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8" r:id="rId5" name="Button 8">
              <controlPr defaultSize="0" print="0" autoFill="0" autoPict="0" macro="[0]!pivot_Refresh">
                <anchor moveWithCells="1" sizeWithCells="1">
                  <from>
                    <xdr:col>1</xdr:col>
                    <xdr:colOff>30480</xdr:colOff>
                    <xdr:row>0</xdr:row>
                    <xdr:rowOff>121920</xdr:rowOff>
                  </from>
                  <to>
                    <xdr:col>3</xdr:col>
                    <xdr:colOff>1013460</xdr:colOff>
                    <xdr:row>3</xdr:row>
                    <xdr:rowOff>30480</xdr:rowOff>
                  </to>
                </anchor>
              </controlPr>
            </control>
          </mc:Choice>
        </mc:AlternateContent>
      </controls>
    </mc:Choice>
  </mc:AlternateContent>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575D81ED-FE0F-43F9-86ED-9F4355022355}">
          <x14:formula1>
            <xm:f>Summary!$H$17:$H$21</xm:f>
          </x14:formula1>
          <xm:sqref>L6:L48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0BAF-2422-1B45-8E8B-BAECF05F7C7F}">
  <sheetPr codeName="Sheet2">
    <tabColor theme="3"/>
  </sheetPr>
  <dimension ref="A1:S354"/>
  <sheetViews>
    <sheetView showGridLines="0" zoomScale="80" zoomScaleNormal="80" workbookViewId="0">
      <selection activeCell="D27" sqref="D27"/>
    </sheetView>
  </sheetViews>
  <sheetFormatPr defaultColWidth="0" defaultRowHeight="15.6" zeroHeight="1" x14ac:dyDescent="0.3"/>
  <cols>
    <col min="1" max="1" width="3.09765625" style="102" customWidth="1"/>
    <col min="2" max="2" width="24" style="102" customWidth="1"/>
    <col min="3" max="3" width="11.59765625" style="102" bestFit="1" customWidth="1"/>
    <col min="4" max="4" width="13.3984375" style="102" customWidth="1"/>
    <col min="5" max="5" width="7.5" style="102" customWidth="1"/>
    <col min="6" max="6" width="14.796875" style="102" customWidth="1"/>
    <col min="7" max="7" width="17.5" style="102" customWidth="1"/>
    <col min="8" max="8" width="11.296875" style="102" customWidth="1"/>
    <col min="9" max="9" width="11.5" style="102" customWidth="1"/>
    <col min="10" max="10" width="10.19921875" style="102" customWidth="1"/>
    <col min="11" max="11" width="11" style="102" customWidth="1"/>
    <col min="12" max="12" width="12.69921875" style="102" hidden="1" customWidth="1"/>
    <col min="13" max="13" width="16.8984375" style="102" hidden="1" customWidth="1"/>
    <col min="14" max="14" width="3.796875" style="102" hidden="1" customWidth="1"/>
    <col min="15" max="15" width="14.8984375" style="102" hidden="1" customWidth="1"/>
    <col min="16" max="19" width="6.5" style="102" hidden="1" customWidth="1"/>
    <col min="20" max="16384" width="11.19921875" style="102" hidden="1"/>
  </cols>
  <sheetData>
    <row r="1" spans="1:16" ht="7.5" customHeight="1" x14ac:dyDescent="0.3"/>
    <row r="2" spans="1:16" s="112" customFormat="1" ht="27" customHeight="1" x14ac:dyDescent="0.55000000000000004">
      <c r="A2" s="373" t="s">
        <v>225</v>
      </c>
      <c r="E2" s="112" t="s">
        <v>60</v>
      </c>
    </row>
    <row r="3" spans="1:16" ht="7.2" customHeight="1" thickBot="1" x14ac:dyDescent="0.6">
      <c r="A3" s="374"/>
    </row>
    <row r="4" spans="1:16" s="379" customFormat="1" ht="16.95" customHeight="1" x14ac:dyDescent="0.3">
      <c r="A4" s="375"/>
      <c r="B4" s="376" t="s">
        <v>117</v>
      </c>
      <c r="C4" s="377"/>
      <c r="D4" s="378">
        <v>500</v>
      </c>
    </row>
    <row r="5" spans="1:16" s="379" customFormat="1" ht="19.95" customHeight="1" thickBot="1" x14ac:dyDescent="0.35">
      <c r="A5" s="375"/>
      <c r="B5" s="380" t="s">
        <v>116</v>
      </c>
      <c r="C5" s="381"/>
      <c r="D5" s="382">
        <v>10</v>
      </c>
    </row>
    <row r="6" spans="1:16" ht="22.2" thickTop="1" thickBot="1" x14ac:dyDescent="0.35">
      <c r="B6" s="383" t="s">
        <v>118</v>
      </c>
      <c r="C6" s="384"/>
      <c r="D6" s="385">
        <f>SUM(D4:D5)</f>
        <v>510</v>
      </c>
      <c r="F6" s="379"/>
      <c r="G6" s="379"/>
    </row>
    <row r="7" spans="1:16" x14ac:dyDescent="0.3">
      <c r="N7" s="386"/>
      <c r="O7" s="386"/>
      <c r="P7" s="386"/>
    </row>
    <row r="8" spans="1:16" x14ac:dyDescent="0.3"/>
    <row r="9" spans="1:16" x14ac:dyDescent="0.3">
      <c r="B9" s="102" t="s">
        <v>104</v>
      </c>
      <c r="C9" s="390" t="s">
        <v>50</v>
      </c>
      <c r="D9" s="390" t="s">
        <v>13</v>
      </c>
      <c r="E9" s="390" t="s">
        <v>111</v>
      </c>
      <c r="F9" s="390" t="s">
        <v>45</v>
      </c>
      <c r="G9" s="390" t="s">
        <v>351</v>
      </c>
      <c r="H9" s="390" t="s">
        <v>47</v>
      </c>
      <c r="I9" s="390" t="s">
        <v>110</v>
      </c>
      <c r="J9" s="390" t="s">
        <v>49</v>
      </c>
    </row>
    <row r="10" spans="1:16" x14ac:dyDescent="0.3">
      <c r="B10" s="102" t="s">
        <v>355</v>
      </c>
      <c r="C10" s="391">
        <v>50</v>
      </c>
      <c r="D10" s="387">
        <v>150</v>
      </c>
      <c r="E10" s="388">
        <v>1</v>
      </c>
      <c r="F10" s="389">
        <v>0.35</v>
      </c>
      <c r="G10" s="120">
        <f>PortRebal[[#This Row],[Value]]/PortRebal[[#Totals],[Value]]</f>
        <v>7.6923076923076927E-2</v>
      </c>
      <c r="H10" s="120">
        <f>-PortRebal[[#This Row],[Current Weight]]+PortRebal[[#This Row],[Goal Weight]]</f>
        <v>0.27307692307692305</v>
      </c>
      <c r="I10" s="120">
        <f>(PortRebal[[#This Row],[Value]]+PortRebal[[#This Row],[Price]])/(PortRebal[[#This Row],[Price]]+PortRebal[[#Totals],[Value]])</f>
        <v>0.25</v>
      </c>
      <c r="J10" s="120">
        <f>-PortRebal[[#This Row],[Buy 1]]+PortRebal[[#This Row],[Goal Weight]]</f>
        <v>9.9999999999999978E-2</v>
      </c>
    </row>
    <row r="11" spans="1:16" hidden="1" x14ac:dyDescent="0.3">
      <c r="C11" s="386">
        <f>PortRebal[[#This Row],[Price]]*PortRebal[[#This Row],[Qty]]</f>
        <v>0</v>
      </c>
      <c r="D11" s="387"/>
      <c r="E11" s="388"/>
      <c r="F11" s="389"/>
      <c r="G11" s="120">
        <f>PortRebal[[#This Row],[Value]]/PortRebal[[#Totals],[Value]]</f>
        <v>0</v>
      </c>
      <c r="H11" s="120">
        <f>-PortRebal[[#This Row],[Current Weight]]+PortRebal[[#This Row],[Goal Weight]]</f>
        <v>0</v>
      </c>
      <c r="I11" s="120">
        <f>(PortRebal[[#This Row],[Value]]+PortRebal[[#This Row],[Price]])/(PortRebal[[#This Row],[Price]]+PortRebal[[#Totals],[Value]])</f>
        <v>0</v>
      </c>
      <c r="J11" s="120">
        <f>-PortRebal[[#This Row],[Buy 1]]+PortRebal[[#This Row],[Goal Weight]]</f>
        <v>0</v>
      </c>
    </row>
    <row r="12" spans="1:16" hidden="1" x14ac:dyDescent="0.3">
      <c r="C12" s="386">
        <f>PortRebal[[#This Row],[Price]]*PortRebal[[#This Row],[Qty]]</f>
        <v>0</v>
      </c>
      <c r="D12" s="387"/>
      <c r="E12" s="388"/>
      <c r="F12" s="389"/>
      <c r="G12" s="120">
        <f>PortRebal[[#This Row],[Value]]/PortRebal[[#Totals],[Value]]</f>
        <v>0</v>
      </c>
      <c r="H12" s="120">
        <f>-PortRebal[[#This Row],[Current Weight]]+PortRebal[[#This Row],[Goal Weight]]</f>
        <v>0</v>
      </c>
      <c r="I12" s="120">
        <f>(PortRebal[[#This Row],[Value]]+PortRebal[[#This Row],[Price]])/(PortRebal[[#This Row],[Price]]+PortRebal[[#Totals],[Value]])</f>
        <v>0</v>
      </c>
      <c r="J12" s="120">
        <f>-PortRebal[[#This Row],[Buy 1]]+PortRebal[[#This Row],[Goal Weight]]</f>
        <v>0</v>
      </c>
    </row>
    <row r="13" spans="1:16" hidden="1" x14ac:dyDescent="0.3">
      <c r="C13" s="386">
        <f>PortRebal[[#This Row],[Price]]*PortRebal[[#This Row],[Qty]]</f>
        <v>0</v>
      </c>
      <c r="D13" s="387"/>
      <c r="E13" s="388"/>
      <c r="F13" s="389"/>
      <c r="G13" s="120">
        <f>PortRebal[[#This Row],[Value]]/PortRebal[[#Totals],[Value]]</f>
        <v>0</v>
      </c>
      <c r="H13" s="120">
        <f>-PortRebal[[#This Row],[Current Weight]]+PortRebal[[#This Row],[Goal Weight]]</f>
        <v>0</v>
      </c>
      <c r="I13" s="120">
        <f>(PortRebal[[#This Row],[Value]]+PortRebal[[#This Row],[Price]])/(PortRebal[[#This Row],[Price]]+PortRebal[[#Totals],[Value]])</f>
        <v>0</v>
      </c>
      <c r="J13" s="120">
        <f>-PortRebal[[#This Row],[Buy 1]]+PortRebal[[#This Row],[Goal Weight]]</f>
        <v>0</v>
      </c>
    </row>
    <row r="14" spans="1:16" x14ac:dyDescent="0.3">
      <c r="B14" s="102" t="s">
        <v>356</v>
      </c>
      <c r="C14" s="391">
        <f>PortRebal[[#This Row],[Price]]*PortRebal[[#This Row],[Qty]]</f>
        <v>100</v>
      </c>
      <c r="D14" s="387">
        <v>100</v>
      </c>
      <c r="E14" s="388">
        <v>1</v>
      </c>
      <c r="F14" s="389">
        <v>0.25</v>
      </c>
      <c r="G14" s="120">
        <f>PortRebal[[#This Row],[Value]]/PortRebal[[#Totals],[Value]]</f>
        <v>0.15384615384615385</v>
      </c>
      <c r="H14" s="120">
        <f>-PortRebal[[#This Row],[Current Weight]]+PortRebal[[#This Row],[Goal Weight]]</f>
        <v>9.6153846153846145E-2</v>
      </c>
      <c r="I14" s="120">
        <f>(PortRebal[[#This Row],[Value]]+PortRebal[[#This Row],[Price]])/(PortRebal[[#This Row],[Price]]+PortRebal[[#Totals],[Value]])</f>
        <v>0.26666666666666666</v>
      </c>
      <c r="J14" s="120">
        <f>-PortRebal[[#This Row],[Buy 1]]+PortRebal[[#This Row],[Goal Weight]]</f>
        <v>-1.6666666666666663E-2</v>
      </c>
    </row>
    <row r="15" spans="1:16" x14ac:dyDescent="0.3">
      <c r="B15" s="102" t="s">
        <v>354</v>
      </c>
      <c r="C15" s="391">
        <f>PortRebal[[#This Row],[Price]]*PortRebal[[#This Row],[Qty]]</f>
        <v>100</v>
      </c>
      <c r="D15" s="387">
        <v>100</v>
      </c>
      <c r="E15" s="388">
        <v>1</v>
      </c>
      <c r="F15" s="389">
        <v>0.15</v>
      </c>
      <c r="G15" s="120">
        <f>PortRebal[[#This Row],[Value]]/PortRebal[[#Totals],[Value]]</f>
        <v>0.15384615384615385</v>
      </c>
      <c r="H15" s="120">
        <f>-PortRebal[[#This Row],[Current Weight]]+PortRebal[[#This Row],[Goal Weight]]</f>
        <v>-3.8461538461538602E-3</v>
      </c>
      <c r="I15" s="120">
        <f>(PortRebal[[#This Row],[Value]]+PortRebal[[#This Row],[Price]])/(PortRebal[[#This Row],[Price]]+PortRebal[[#Totals],[Value]])</f>
        <v>0.26666666666666666</v>
      </c>
      <c r="J15" s="120">
        <f>-PortRebal[[#This Row],[Buy 1]]+PortRebal[[#This Row],[Goal Weight]]</f>
        <v>-0.11666666666666667</v>
      </c>
    </row>
    <row r="16" spans="1:16" x14ac:dyDescent="0.3">
      <c r="B16" s="102" t="s">
        <v>352</v>
      </c>
      <c r="C16" s="391">
        <f>PortRebal[[#This Row],[Price]]*PortRebal[[#This Row],[Qty]]</f>
        <v>100</v>
      </c>
      <c r="D16" s="387">
        <v>100</v>
      </c>
      <c r="E16" s="388">
        <v>1</v>
      </c>
      <c r="F16" s="389">
        <v>0.13</v>
      </c>
      <c r="G16" s="120">
        <f>PortRebal[[#This Row],[Value]]/PortRebal[[#Totals],[Value]]</f>
        <v>0.15384615384615385</v>
      </c>
      <c r="H16" s="120">
        <f>-PortRebal[[#This Row],[Current Weight]]+PortRebal[[#This Row],[Goal Weight]]</f>
        <v>-2.384615384615385E-2</v>
      </c>
      <c r="I16" s="120">
        <f>(PortRebal[[#This Row],[Value]]+PortRebal[[#This Row],[Price]])/(PortRebal[[#This Row],[Price]]+PortRebal[[#Totals],[Value]])</f>
        <v>0.26666666666666666</v>
      </c>
      <c r="J16" s="120">
        <f>-PortRebal[[#This Row],[Buy 1]]+PortRebal[[#This Row],[Goal Weight]]</f>
        <v>-0.13666666666666666</v>
      </c>
    </row>
    <row r="17" spans="2:10" x14ac:dyDescent="0.3">
      <c r="B17" s="102" t="s">
        <v>353</v>
      </c>
      <c r="C17" s="391">
        <f>PortRebal[[#This Row],[Price]]*PortRebal[[#This Row],[Qty]]</f>
        <v>100</v>
      </c>
      <c r="D17" s="387">
        <v>100</v>
      </c>
      <c r="E17" s="388">
        <v>1</v>
      </c>
      <c r="F17" s="389">
        <v>0.02</v>
      </c>
      <c r="G17" s="120">
        <f>PortRebal[[#This Row],[Value]]/PortRebal[[#Totals],[Value]]</f>
        <v>0.15384615384615385</v>
      </c>
      <c r="H17" s="120">
        <f>-PortRebal[[#This Row],[Current Weight]]+PortRebal[[#This Row],[Goal Weight]]</f>
        <v>-0.13384615384615386</v>
      </c>
      <c r="I17" s="120">
        <f>(PortRebal[[#This Row],[Value]]+PortRebal[[#This Row],[Price]])/(PortRebal[[#This Row],[Price]]+PortRebal[[#Totals],[Value]])</f>
        <v>0.26666666666666666</v>
      </c>
      <c r="J17" s="120">
        <f>-PortRebal[[#This Row],[Buy 1]]+PortRebal[[#This Row],[Goal Weight]]</f>
        <v>-0.24666666666666667</v>
      </c>
    </row>
    <row r="18" spans="2:10" x14ac:dyDescent="0.3">
      <c r="B18" s="102" t="s">
        <v>350</v>
      </c>
      <c r="C18" s="391">
        <v>200</v>
      </c>
      <c r="D18" s="387">
        <v>100</v>
      </c>
      <c r="E18" s="388">
        <v>1</v>
      </c>
      <c r="F18" s="389">
        <v>0.1</v>
      </c>
      <c r="G18" s="120">
        <f>PortRebal[[#This Row],[Value]]/PortRebal[[#Totals],[Value]]</f>
        <v>0.30769230769230771</v>
      </c>
      <c r="H18" s="120">
        <f>-PortRebal[[#This Row],[Current Weight]]+PortRebal[[#This Row],[Goal Weight]]</f>
        <v>-0.2076923076923077</v>
      </c>
      <c r="I18" s="120">
        <f>(PortRebal[[#This Row],[Value]]+PortRebal[[#This Row],[Price]])/(PortRebal[[#This Row],[Price]]+PortRebal[[#Totals],[Value]])</f>
        <v>0.4</v>
      </c>
      <c r="J18" s="120">
        <f>-PortRebal[[#This Row],[Buy 1]]+PortRebal[[#This Row],[Goal Weight]]</f>
        <v>-0.30000000000000004</v>
      </c>
    </row>
    <row r="19" spans="2:10" x14ac:dyDescent="0.3">
      <c r="C19" s="386">
        <f>SUM(PortRebal[Value])</f>
        <v>650</v>
      </c>
      <c r="D19" s="388"/>
      <c r="E19" s="388"/>
    </row>
    <row r="20" spans="2:10" x14ac:dyDescent="0.3"/>
    <row r="21" spans="2:10" x14ac:dyDescent="0.3"/>
    <row r="22" spans="2:10" x14ac:dyDescent="0.3"/>
    <row r="23" spans="2:10" x14ac:dyDescent="0.3"/>
    <row r="24" spans="2:10" x14ac:dyDescent="0.3"/>
    <row r="25" spans="2:10" x14ac:dyDescent="0.3"/>
    <row r="26" spans="2:10" x14ac:dyDescent="0.3"/>
    <row r="27" spans="2:10" x14ac:dyDescent="0.3"/>
    <row r="28" spans="2:10" x14ac:dyDescent="0.3"/>
    <row r="29" spans="2:10" x14ac:dyDescent="0.3"/>
    <row r="30" spans="2:10" hidden="1" x14ac:dyDescent="0.3"/>
    <row r="31" spans="2:10" hidden="1" x14ac:dyDescent="0.3"/>
    <row r="32" spans="2:10"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spans="5:5" hidden="1" x14ac:dyDescent="0.3"/>
    <row r="82" spans="5:5" hidden="1" x14ac:dyDescent="0.3"/>
    <row r="83" spans="5:5" hidden="1" x14ac:dyDescent="0.3"/>
    <row r="84" spans="5:5" hidden="1" x14ac:dyDescent="0.3"/>
    <row r="85" spans="5:5" hidden="1" x14ac:dyDescent="0.3"/>
    <row r="86" spans="5:5" hidden="1" x14ac:dyDescent="0.3"/>
    <row r="87" spans="5:5" hidden="1" x14ac:dyDescent="0.3"/>
    <row r="88" spans="5:5" hidden="1" x14ac:dyDescent="0.3"/>
    <row r="89" spans="5:5" hidden="1" x14ac:dyDescent="0.3"/>
    <row r="90" spans="5:5" hidden="1" x14ac:dyDescent="0.3"/>
    <row r="91" spans="5:5" hidden="1" x14ac:dyDescent="0.3"/>
    <row r="92" spans="5:5" hidden="1" x14ac:dyDescent="0.3"/>
    <row r="93" spans="5:5" hidden="1" x14ac:dyDescent="0.3"/>
    <row r="94" spans="5:5" hidden="1" x14ac:dyDescent="0.3"/>
    <row r="95" spans="5:5" hidden="1" x14ac:dyDescent="0.3"/>
    <row r="96" spans="5:5" hidden="1" x14ac:dyDescent="0.3">
      <c r="E96" s="105"/>
    </row>
    <row r="97" spans="5:5" hidden="1" x14ac:dyDescent="0.3">
      <c r="E97" s="105"/>
    </row>
    <row r="98" spans="5:5" hidden="1" x14ac:dyDescent="0.3">
      <c r="E98" s="105"/>
    </row>
    <row r="99" spans="5:5" hidden="1" x14ac:dyDescent="0.3">
      <c r="E99" s="105"/>
    </row>
    <row r="100" spans="5:5" hidden="1" x14ac:dyDescent="0.3">
      <c r="E100" s="105"/>
    </row>
    <row r="101" spans="5:5" hidden="1" x14ac:dyDescent="0.3">
      <c r="E101" s="105"/>
    </row>
    <row r="102" spans="5:5" hidden="1" x14ac:dyDescent="0.3">
      <c r="E102" s="105"/>
    </row>
    <row r="103" spans="5:5" hidden="1" x14ac:dyDescent="0.3">
      <c r="E103" s="105"/>
    </row>
    <row r="104" spans="5:5" hidden="1" x14ac:dyDescent="0.3">
      <c r="E104" s="105"/>
    </row>
    <row r="105" spans="5:5" hidden="1" x14ac:dyDescent="0.3">
      <c r="E105" s="105"/>
    </row>
    <row r="106" spans="5:5" hidden="1" x14ac:dyDescent="0.3">
      <c r="E106" s="105"/>
    </row>
    <row r="107" spans="5:5" hidden="1" x14ac:dyDescent="0.3">
      <c r="E107" s="105"/>
    </row>
    <row r="108" spans="5:5" hidden="1" x14ac:dyDescent="0.3">
      <c r="E108" s="105"/>
    </row>
    <row r="109" spans="5:5" hidden="1" x14ac:dyDescent="0.3">
      <c r="E109" s="105"/>
    </row>
    <row r="110" spans="5:5" hidden="1" x14ac:dyDescent="0.3">
      <c r="E110" s="105"/>
    </row>
    <row r="111" spans="5:5" hidden="1" x14ac:dyDescent="0.3">
      <c r="E111" s="105"/>
    </row>
    <row r="112" spans="5:5" hidden="1" x14ac:dyDescent="0.3">
      <c r="E112" s="105"/>
    </row>
    <row r="113" spans="5:5" hidden="1" x14ac:dyDescent="0.3">
      <c r="E113" s="105"/>
    </row>
    <row r="114" spans="5:5" hidden="1" x14ac:dyDescent="0.3">
      <c r="E114" s="105"/>
    </row>
    <row r="115" spans="5:5" hidden="1" x14ac:dyDescent="0.3">
      <c r="E115" s="105"/>
    </row>
    <row r="116" spans="5:5" hidden="1" x14ac:dyDescent="0.3">
      <c r="E116" s="105"/>
    </row>
    <row r="117" spans="5:5" hidden="1" x14ac:dyDescent="0.3">
      <c r="E117" s="105"/>
    </row>
    <row r="118" spans="5:5" hidden="1" x14ac:dyDescent="0.3">
      <c r="E118" s="105"/>
    </row>
    <row r="119" spans="5:5" hidden="1" x14ac:dyDescent="0.3">
      <c r="E119" s="105"/>
    </row>
    <row r="120" spans="5:5" hidden="1" x14ac:dyDescent="0.3">
      <c r="E120" s="105"/>
    </row>
    <row r="121" spans="5:5" hidden="1" x14ac:dyDescent="0.3">
      <c r="E121" s="105"/>
    </row>
    <row r="122" spans="5:5" hidden="1" x14ac:dyDescent="0.3">
      <c r="E122" s="105"/>
    </row>
    <row r="123" spans="5:5" hidden="1" x14ac:dyDescent="0.3">
      <c r="E123" s="105"/>
    </row>
    <row r="124" spans="5:5" hidden="1" x14ac:dyDescent="0.3">
      <c r="E124" s="105"/>
    </row>
    <row r="125" spans="5:5" hidden="1" x14ac:dyDescent="0.3">
      <c r="E125" s="105"/>
    </row>
    <row r="126" spans="5:5" hidden="1" x14ac:dyDescent="0.3">
      <c r="E126" s="105"/>
    </row>
    <row r="127" spans="5:5" hidden="1" x14ac:dyDescent="0.3">
      <c r="E127" s="105"/>
    </row>
    <row r="128" spans="5:5" hidden="1" x14ac:dyDescent="0.3">
      <c r="E128" s="105"/>
    </row>
    <row r="129" spans="5:5" hidden="1" x14ac:dyDescent="0.3">
      <c r="E129" s="105"/>
    </row>
    <row r="130" spans="5:5" hidden="1" x14ac:dyDescent="0.3">
      <c r="E130" s="105"/>
    </row>
    <row r="131" spans="5:5" hidden="1" x14ac:dyDescent="0.3">
      <c r="E131" s="105"/>
    </row>
    <row r="132" spans="5:5" hidden="1" x14ac:dyDescent="0.3">
      <c r="E132" s="105"/>
    </row>
    <row r="133" spans="5:5" hidden="1" x14ac:dyDescent="0.3">
      <c r="E133" s="105"/>
    </row>
    <row r="134" spans="5:5" hidden="1" x14ac:dyDescent="0.3">
      <c r="E134" s="105"/>
    </row>
    <row r="135" spans="5:5" hidden="1" x14ac:dyDescent="0.3">
      <c r="E135" s="105"/>
    </row>
    <row r="136" spans="5:5" hidden="1" x14ac:dyDescent="0.3">
      <c r="E136" s="105"/>
    </row>
    <row r="137" spans="5:5" hidden="1" x14ac:dyDescent="0.3">
      <c r="E137" s="105"/>
    </row>
    <row r="138" spans="5:5" hidden="1" x14ac:dyDescent="0.3">
      <c r="E138" s="105"/>
    </row>
    <row r="139" spans="5:5" hidden="1" x14ac:dyDescent="0.3">
      <c r="E139" s="105"/>
    </row>
    <row r="140" spans="5:5" hidden="1" x14ac:dyDescent="0.3">
      <c r="E140" s="105"/>
    </row>
    <row r="141" spans="5:5" hidden="1" x14ac:dyDescent="0.3">
      <c r="E141" s="105"/>
    </row>
    <row r="142" spans="5:5" hidden="1" x14ac:dyDescent="0.3">
      <c r="E142" s="105"/>
    </row>
    <row r="143" spans="5:5" hidden="1" x14ac:dyDescent="0.3">
      <c r="E143" s="105"/>
    </row>
    <row r="144" spans="5:5" hidden="1" x14ac:dyDescent="0.3">
      <c r="E144" s="105"/>
    </row>
    <row r="145" spans="5:5" hidden="1" x14ac:dyDescent="0.3">
      <c r="E145" s="105"/>
    </row>
    <row r="146" spans="5:5" hidden="1" x14ac:dyDescent="0.3">
      <c r="E146" s="105"/>
    </row>
    <row r="147" spans="5:5" hidden="1" x14ac:dyDescent="0.3">
      <c r="E147" s="105"/>
    </row>
    <row r="148" spans="5:5" hidden="1" x14ac:dyDescent="0.3">
      <c r="E148" s="105"/>
    </row>
    <row r="149" spans="5:5" hidden="1" x14ac:dyDescent="0.3">
      <c r="E149" s="105"/>
    </row>
    <row r="150" spans="5:5" hidden="1" x14ac:dyDescent="0.3">
      <c r="E150" s="105"/>
    </row>
    <row r="151" spans="5:5" hidden="1" x14ac:dyDescent="0.3">
      <c r="E151" s="105"/>
    </row>
    <row r="152" spans="5:5" hidden="1" x14ac:dyDescent="0.3">
      <c r="E152" s="105"/>
    </row>
    <row r="153" spans="5:5" hidden="1" x14ac:dyDescent="0.3">
      <c r="E153" s="105"/>
    </row>
    <row r="154" spans="5:5" hidden="1" x14ac:dyDescent="0.3">
      <c r="E154" s="105"/>
    </row>
    <row r="155" spans="5:5" hidden="1" x14ac:dyDescent="0.3">
      <c r="E155" s="105"/>
    </row>
    <row r="156" spans="5:5" hidden="1" x14ac:dyDescent="0.3">
      <c r="E156" s="105"/>
    </row>
    <row r="157" spans="5:5" hidden="1" x14ac:dyDescent="0.3">
      <c r="E157" s="105"/>
    </row>
    <row r="158" spans="5:5" hidden="1" x14ac:dyDescent="0.3">
      <c r="E158" s="105"/>
    </row>
    <row r="159" spans="5:5" hidden="1" x14ac:dyDescent="0.3">
      <c r="E159" s="105"/>
    </row>
    <row r="160" spans="5:5" hidden="1" x14ac:dyDescent="0.3">
      <c r="E160" s="105"/>
    </row>
    <row r="161" spans="5:5" hidden="1" x14ac:dyDescent="0.3">
      <c r="E161" s="105"/>
    </row>
    <row r="162" spans="5:5" hidden="1" x14ac:dyDescent="0.3">
      <c r="E162" s="105"/>
    </row>
    <row r="163" spans="5:5" hidden="1" x14ac:dyDescent="0.3">
      <c r="E163" s="105"/>
    </row>
    <row r="164" spans="5:5" hidden="1" x14ac:dyDescent="0.3">
      <c r="E164" s="105"/>
    </row>
    <row r="165" spans="5:5" hidden="1" x14ac:dyDescent="0.3">
      <c r="E165" s="105"/>
    </row>
    <row r="166" spans="5:5" hidden="1" x14ac:dyDescent="0.3">
      <c r="E166" s="105"/>
    </row>
    <row r="167" spans="5:5" hidden="1" x14ac:dyDescent="0.3">
      <c r="E167" s="105"/>
    </row>
    <row r="168" spans="5:5" hidden="1" x14ac:dyDescent="0.3">
      <c r="E168" s="105"/>
    </row>
    <row r="169" spans="5:5" hidden="1" x14ac:dyDescent="0.3">
      <c r="E169" s="105"/>
    </row>
    <row r="170" spans="5:5" hidden="1" x14ac:dyDescent="0.3">
      <c r="E170" s="105"/>
    </row>
    <row r="171" spans="5:5" hidden="1" x14ac:dyDescent="0.3">
      <c r="E171" s="105"/>
    </row>
    <row r="172" spans="5:5" hidden="1" x14ac:dyDescent="0.3">
      <c r="E172" s="105"/>
    </row>
    <row r="173" spans="5:5" hidden="1" x14ac:dyDescent="0.3">
      <c r="E173" s="105"/>
    </row>
    <row r="174" spans="5:5" hidden="1" x14ac:dyDescent="0.3">
      <c r="E174" s="105"/>
    </row>
    <row r="175" spans="5:5" hidden="1" x14ac:dyDescent="0.3">
      <c r="E175" s="105"/>
    </row>
    <row r="176" spans="5:5" hidden="1" x14ac:dyDescent="0.3">
      <c r="E176" s="105"/>
    </row>
    <row r="177" spans="5:5" hidden="1" x14ac:dyDescent="0.3">
      <c r="E177" s="105"/>
    </row>
    <row r="178" spans="5:5" hidden="1" x14ac:dyDescent="0.3">
      <c r="E178" s="105"/>
    </row>
    <row r="179" spans="5:5" hidden="1" x14ac:dyDescent="0.3">
      <c r="E179" s="105"/>
    </row>
    <row r="180" spans="5:5" hidden="1" x14ac:dyDescent="0.3">
      <c r="E180" s="105"/>
    </row>
    <row r="181" spans="5:5" hidden="1" x14ac:dyDescent="0.3">
      <c r="E181" s="105"/>
    </row>
    <row r="182" spans="5:5" hidden="1" x14ac:dyDescent="0.3">
      <c r="E182" s="105"/>
    </row>
    <row r="183" spans="5:5" hidden="1" x14ac:dyDescent="0.3">
      <c r="E183" s="105"/>
    </row>
    <row r="184" spans="5:5" hidden="1" x14ac:dyDescent="0.3">
      <c r="E184" s="105"/>
    </row>
    <row r="185" spans="5:5" hidden="1" x14ac:dyDescent="0.3">
      <c r="E185" s="105"/>
    </row>
    <row r="186" spans="5:5" hidden="1" x14ac:dyDescent="0.3">
      <c r="E186" s="105"/>
    </row>
    <row r="187" spans="5:5" hidden="1" x14ac:dyDescent="0.3">
      <c r="E187" s="105"/>
    </row>
    <row r="188" spans="5:5" hidden="1" x14ac:dyDescent="0.3">
      <c r="E188" s="105"/>
    </row>
    <row r="189" spans="5:5" hidden="1" x14ac:dyDescent="0.3">
      <c r="E189" s="105"/>
    </row>
    <row r="190" spans="5:5" hidden="1" x14ac:dyDescent="0.3">
      <c r="E190" s="105"/>
    </row>
    <row r="191" spans="5:5" hidden="1" x14ac:dyDescent="0.3">
      <c r="E191" s="105"/>
    </row>
    <row r="192" spans="5:5" hidden="1" x14ac:dyDescent="0.3">
      <c r="E192" s="105"/>
    </row>
    <row r="193" spans="5:5" hidden="1" x14ac:dyDescent="0.3">
      <c r="E193" s="105"/>
    </row>
    <row r="194" spans="5:5" hidden="1" x14ac:dyDescent="0.3">
      <c r="E194" s="105"/>
    </row>
    <row r="195" spans="5:5" hidden="1" x14ac:dyDescent="0.3">
      <c r="E195" s="105"/>
    </row>
    <row r="196" spans="5:5" hidden="1" x14ac:dyDescent="0.3">
      <c r="E196" s="105"/>
    </row>
    <row r="197" spans="5:5" hidden="1" x14ac:dyDescent="0.3">
      <c r="E197" s="105"/>
    </row>
    <row r="198" spans="5:5" hidden="1" x14ac:dyDescent="0.3">
      <c r="E198" s="105"/>
    </row>
    <row r="199" spans="5:5" hidden="1" x14ac:dyDescent="0.3">
      <c r="E199" s="105"/>
    </row>
    <row r="200" spans="5:5" hidden="1" x14ac:dyDescent="0.3">
      <c r="E200" s="105"/>
    </row>
    <row r="201" spans="5:5" hidden="1" x14ac:dyDescent="0.3">
      <c r="E201" s="105"/>
    </row>
    <row r="202" spans="5:5" hidden="1" x14ac:dyDescent="0.3">
      <c r="E202" s="105"/>
    </row>
    <row r="203" spans="5:5" hidden="1" x14ac:dyDescent="0.3">
      <c r="E203" s="105"/>
    </row>
    <row r="204" spans="5:5" hidden="1" x14ac:dyDescent="0.3">
      <c r="E204" s="105"/>
    </row>
    <row r="205" spans="5:5" hidden="1" x14ac:dyDescent="0.3">
      <c r="E205" s="105"/>
    </row>
    <row r="206" spans="5:5" hidden="1" x14ac:dyDescent="0.3">
      <c r="E206" s="105"/>
    </row>
    <row r="207" spans="5:5" hidden="1" x14ac:dyDescent="0.3">
      <c r="E207" s="105"/>
    </row>
    <row r="208" spans="5:5" hidden="1" x14ac:dyDescent="0.3">
      <c r="E208" s="105"/>
    </row>
    <row r="209" spans="5:5" hidden="1" x14ac:dyDescent="0.3">
      <c r="E209" s="105"/>
    </row>
    <row r="210" spans="5:5" hidden="1" x14ac:dyDescent="0.3">
      <c r="E210" s="105"/>
    </row>
    <row r="211" spans="5:5" hidden="1" x14ac:dyDescent="0.3">
      <c r="E211" s="105"/>
    </row>
    <row r="212" spans="5:5" hidden="1" x14ac:dyDescent="0.3">
      <c r="E212" s="105"/>
    </row>
    <row r="213" spans="5:5" hidden="1" x14ac:dyDescent="0.3">
      <c r="E213" s="105"/>
    </row>
    <row r="214" spans="5:5" hidden="1" x14ac:dyDescent="0.3">
      <c r="E214" s="105"/>
    </row>
    <row r="215" spans="5:5" hidden="1" x14ac:dyDescent="0.3">
      <c r="E215" s="105"/>
    </row>
    <row r="216" spans="5:5" hidden="1" x14ac:dyDescent="0.3">
      <c r="E216" s="105"/>
    </row>
    <row r="217" spans="5:5" hidden="1" x14ac:dyDescent="0.3">
      <c r="E217" s="105"/>
    </row>
    <row r="218" spans="5:5" hidden="1" x14ac:dyDescent="0.3">
      <c r="E218" s="105"/>
    </row>
    <row r="219" spans="5:5" hidden="1" x14ac:dyDescent="0.3">
      <c r="E219" s="105"/>
    </row>
    <row r="220" spans="5:5" hidden="1" x14ac:dyDescent="0.3">
      <c r="E220" s="105"/>
    </row>
    <row r="221" spans="5:5" hidden="1" x14ac:dyDescent="0.3">
      <c r="E221" s="105"/>
    </row>
    <row r="222" spans="5:5" hidden="1" x14ac:dyDescent="0.3">
      <c r="E222" s="105"/>
    </row>
    <row r="223" spans="5:5" hidden="1" x14ac:dyDescent="0.3">
      <c r="E223" s="105"/>
    </row>
    <row r="224" spans="5:5" hidden="1" x14ac:dyDescent="0.3">
      <c r="E224" s="105"/>
    </row>
    <row r="225" spans="5:5" hidden="1" x14ac:dyDescent="0.3">
      <c r="E225" s="105"/>
    </row>
    <row r="226" spans="5:5" hidden="1" x14ac:dyDescent="0.3">
      <c r="E226" s="105"/>
    </row>
    <row r="227" spans="5:5" hidden="1" x14ac:dyDescent="0.3">
      <c r="E227" s="105"/>
    </row>
    <row r="228" spans="5:5" hidden="1" x14ac:dyDescent="0.3">
      <c r="E228" s="105"/>
    </row>
    <row r="229" spans="5:5" hidden="1" x14ac:dyDescent="0.3">
      <c r="E229" s="105"/>
    </row>
    <row r="230" spans="5:5" hidden="1" x14ac:dyDescent="0.3">
      <c r="E230" s="105"/>
    </row>
    <row r="231" spans="5:5" hidden="1" x14ac:dyDescent="0.3">
      <c r="E231" s="105"/>
    </row>
    <row r="232" spans="5:5" hidden="1" x14ac:dyDescent="0.3">
      <c r="E232" s="105"/>
    </row>
    <row r="233" spans="5:5" hidden="1" x14ac:dyDescent="0.3">
      <c r="E233" s="105"/>
    </row>
    <row r="234" spans="5:5" hidden="1" x14ac:dyDescent="0.3">
      <c r="E234" s="105"/>
    </row>
    <row r="235" spans="5:5" hidden="1" x14ac:dyDescent="0.3">
      <c r="E235" s="105"/>
    </row>
    <row r="236" spans="5:5" hidden="1" x14ac:dyDescent="0.3">
      <c r="E236" s="105"/>
    </row>
    <row r="237" spans="5:5" hidden="1" x14ac:dyDescent="0.3">
      <c r="E237" s="105"/>
    </row>
    <row r="238" spans="5:5" hidden="1" x14ac:dyDescent="0.3">
      <c r="E238" s="105"/>
    </row>
    <row r="239" spans="5:5" hidden="1" x14ac:dyDescent="0.3">
      <c r="E239" s="105"/>
    </row>
    <row r="240" spans="5:5" hidden="1" x14ac:dyDescent="0.3">
      <c r="E240" s="105"/>
    </row>
    <row r="241" spans="5:5" hidden="1" x14ac:dyDescent="0.3">
      <c r="E241" s="105"/>
    </row>
    <row r="242" spans="5:5" hidden="1" x14ac:dyDescent="0.3">
      <c r="E242" s="105"/>
    </row>
    <row r="243" spans="5:5" hidden="1" x14ac:dyDescent="0.3">
      <c r="E243" s="105"/>
    </row>
    <row r="244" spans="5:5" hidden="1" x14ac:dyDescent="0.3">
      <c r="E244" s="105"/>
    </row>
    <row r="245" spans="5:5" hidden="1" x14ac:dyDescent="0.3">
      <c r="E245" s="105"/>
    </row>
    <row r="246" spans="5:5" hidden="1" x14ac:dyDescent="0.3">
      <c r="E246" s="105"/>
    </row>
    <row r="247" spans="5:5" hidden="1" x14ac:dyDescent="0.3">
      <c r="E247" s="105"/>
    </row>
    <row r="248" spans="5:5" hidden="1" x14ac:dyDescent="0.3">
      <c r="E248" s="105"/>
    </row>
    <row r="249" spans="5:5" hidden="1" x14ac:dyDescent="0.3">
      <c r="E249" s="105"/>
    </row>
    <row r="250" spans="5:5" hidden="1" x14ac:dyDescent="0.3">
      <c r="E250" s="105"/>
    </row>
    <row r="251" spans="5:5" hidden="1" x14ac:dyDescent="0.3">
      <c r="E251" s="105"/>
    </row>
    <row r="252" spans="5:5" hidden="1" x14ac:dyDescent="0.3">
      <c r="E252" s="105"/>
    </row>
    <row r="253" spans="5:5" hidden="1" x14ac:dyDescent="0.3">
      <c r="E253" s="105"/>
    </row>
    <row r="254" spans="5:5" hidden="1" x14ac:dyDescent="0.3">
      <c r="E254" s="105"/>
    </row>
    <row r="255" spans="5:5" hidden="1" x14ac:dyDescent="0.3">
      <c r="E255" s="105"/>
    </row>
    <row r="256" spans="5:5" hidden="1" x14ac:dyDescent="0.3">
      <c r="E256" s="105"/>
    </row>
    <row r="257" spans="5:5" hidden="1" x14ac:dyDescent="0.3">
      <c r="E257" s="105"/>
    </row>
    <row r="258" spans="5:5" hidden="1" x14ac:dyDescent="0.3">
      <c r="E258" s="105"/>
    </row>
    <row r="259" spans="5:5" hidden="1" x14ac:dyDescent="0.3">
      <c r="E259" s="105"/>
    </row>
    <row r="260" spans="5:5" hidden="1" x14ac:dyDescent="0.3">
      <c r="E260" s="105"/>
    </row>
    <row r="261" spans="5:5" hidden="1" x14ac:dyDescent="0.3">
      <c r="E261" s="105"/>
    </row>
    <row r="262" spans="5:5" hidden="1" x14ac:dyDescent="0.3">
      <c r="E262" s="105"/>
    </row>
    <row r="263" spans="5:5" hidden="1" x14ac:dyDescent="0.3">
      <c r="E263" s="105"/>
    </row>
    <row r="264" spans="5:5" hidden="1" x14ac:dyDescent="0.3">
      <c r="E264" s="105"/>
    </row>
    <row r="265" spans="5:5" hidden="1" x14ac:dyDescent="0.3">
      <c r="E265" s="105"/>
    </row>
    <row r="266" spans="5:5" hidden="1" x14ac:dyDescent="0.3">
      <c r="E266" s="105"/>
    </row>
    <row r="267" spans="5:5" hidden="1" x14ac:dyDescent="0.3">
      <c r="E267" s="105"/>
    </row>
    <row r="268" spans="5:5" hidden="1" x14ac:dyDescent="0.3">
      <c r="E268" s="105"/>
    </row>
    <row r="269" spans="5:5" hidden="1" x14ac:dyDescent="0.3">
      <c r="E269" s="105"/>
    </row>
    <row r="270" spans="5:5" hidden="1" x14ac:dyDescent="0.3">
      <c r="E270" s="105"/>
    </row>
    <row r="271" spans="5:5" hidden="1" x14ac:dyDescent="0.3">
      <c r="E271" s="105"/>
    </row>
    <row r="272" spans="5:5" hidden="1" x14ac:dyDescent="0.3">
      <c r="E272" s="105"/>
    </row>
    <row r="273" spans="5:5" hidden="1" x14ac:dyDescent="0.3">
      <c r="E273" s="105"/>
    </row>
    <row r="274" spans="5:5" hidden="1" x14ac:dyDescent="0.3">
      <c r="E274" s="105"/>
    </row>
    <row r="275" spans="5:5" hidden="1" x14ac:dyDescent="0.3">
      <c r="E275" s="105"/>
    </row>
    <row r="276" spans="5:5" hidden="1" x14ac:dyDescent="0.3">
      <c r="E276" s="105"/>
    </row>
    <row r="277" spans="5:5" hidden="1" x14ac:dyDescent="0.3">
      <c r="E277" s="105"/>
    </row>
    <row r="278" spans="5:5" hidden="1" x14ac:dyDescent="0.3">
      <c r="E278" s="105"/>
    </row>
    <row r="279" spans="5:5" hidden="1" x14ac:dyDescent="0.3">
      <c r="E279" s="105"/>
    </row>
    <row r="280" spans="5:5" hidden="1" x14ac:dyDescent="0.3">
      <c r="E280" s="105"/>
    </row>
    <row r="281" spans="5:5" hidden="1" x14ac:dyDescent="0.3">
      <c r="E281" s="105"/>
    </row>
    <row r="282" spans="5:5" hidden="1" x14ac:dyDescent="0.3">
      <c r="E282" s="105"/>
    </row>
    <row r="283" spans="5:5" hidden="1" x14ac:dyDescent="0.3">
      <c r="E283" s="105"/>
    </row>
    <row r="284" spans="5:5" hidden="1" x14ac:dyDescent="0.3">
      <c r="E284" s="105"/>
    </row>
    <row r="285" spans="5:5" hidden="1" x14ac:dyDescent="0.3">
      <c r="E285" s="105"/>
    </row>
    <row r="286" spans="5:5" hidden="1" x14ac:dyDescent="0.3">
      <c r="E286" s="105"/>
    </row>
    <row r="287" spans="5:5" hidden="1" x14ac:dyDescent="0.3">
      <c r="E287" s="105"/>
    </row>
    <row r="288" spans="5:5" hidden="1" x14ac:dyDescent="0.3">
      <c r="E288" s="105"/>
    </row>
    <row r="289" spans="5:5" hidden="1" x14ac:dyDescent="0.3">
      <c r="E289" s="105"/>
    </row>
    <row r="290" spans="5:5" hidden="1" x14ac:dyDescent="0.3">
      <c r="E290" s="105"/>
    </row>
    <row r="291" spans="5:5" hidden="1" x14ac:dyDescent="0.3">
      <c r="E291" s="105"/>
    </row>
    <row r="292" spans="5:5" hidden="1" x14ac:dyDescent="0.3">
      <c r="E292" s="105"/>
    </row>
    <row r="293" spans="5:5" hidden="1" x14ac:dyDescent="0.3">
      <c r="E293" s="105"/>
    </row>
    <row r="294" spans="5:5" hidden="1" x14ac:dyDescent="0.3">
      <c r="E294" s="105"/>
    </row>
    <row r="295" spans="5:5" hidden="1" x14ac:dyDescent="0.3">
      <c r="E295" s="105"/>
    </row>
    <row r="296" spans="5:5" hidden="1" x14ac:dyDescent="0.3">
      <c r="E296" s="105"/>
    </row>
    <row r="297" spans="5:5" hidden="1" x14ac:dyDescent="0.3">
      <c r="E297" s="105"/>
    </row>
    <row r="298" spans="5:5" hidden="1" x14ac:dyDescent="0.3">
      <c r="E298" s="105"/>
    </row>
    <row r="299" spans="5:5" hidden="1" x14ac:dyDescent="0.3">
      <c r="E299" s="105"/>
    </row>
    <row r="300" spans="5:5" hidden="1" x14ac:dyDescent="0.3">
      <c r="E300" s="105"/>
    </row>
    <row r="301" spans="5:5" hidden="1" x14ac:dyDescent="0.3">
      <c r="E301" s="105"/>
    </row>
    <row r="302" spans="5:5" hidden="1" x14ac:dyDescent="0.3">
      <c r="E302" s="105"/>
    </row>
    <row r="303" spans="5:5" hidden="1" x14ac:dyDescent="0.3">
      <c r="E303" s="105"/>
    </row>
    <row r="304" spans="5:5" hidden="1" x14ac:dyDescent="0.3">
      <c r="E304" s="105"/>
    </row>
    <row r="305" spans="5:5" hidden="1" x14ac:dyDescent="0.3">
      <c r="E305" s="105"/>
    </row>
    <row r="306" spans="5:5" hidden="1" x14ac:dyDescent="0.3">
      <c r="E306" s="105"/>
    </row>
    <row r="307" spans="5:5" hidden="1" x14ac:dyDescent="0.3">
      <c r="E307" s="105"/>
    </row>
    <row r="308" spans="5:5" hidden="1" x14ac:dyDescent="0.3">
      <c r="E308" s="105"/>
    </row>
    <row r="309" spans="5:5" hidden="1" x14ac:dyDescent="0.3">
      <c r="E309" s="105"/>
    </row>
    <row r="310" spans="5:5" hidden="1" x14ac:dyDescent="0.3">
      <c r="E310" s="105"/>
    </row>
    <row r="311" spans="5:5" hidden="1" x14ac:dyDescent="0.3">
      <c r="E311" s="105"/>
    </row>
    <row r="312" spans="5:5" hidden="1" x14ac:dyDescent="0.3">
      <c r="E312" s="105"/>
    </row>
    <row r="313" spans="5:5" hidden="1" x14ac:dyDescent="0.3">
      <c r="E313" s="105"/>
    </row>
    <row r="314" spans="5:5" hidden="1" x14ac:dyDescent="0.3">
      <c r="E314" s="105"/>
    </row>
    <row r="315" spans="5:5" hidden="1" x14ac:dyDescent="0.3">
      <c r="E315" s="105"/>
    </row>
    <row r="316" spans="5:5" hidden="1" x14ac:dyDescent="0.3">
      <c r="E316" s="105"/>
    </row>
    <row r="317" spans="5:5" hidden="1" x14ac:dyDescent="0.3">
      <c r="E317" s="105"/>
    </row>
    <row r="318" spans="5:5" hidden="1" x14ac:dyDescent="0.3">
      <c r="E318" s="105"/>
    </row>
    <row r="319" spans="5:5" hidden="1" x14ac:dyDescent="0.3">
      <c r="E319" s="105"/>
    </row>
    <row r="320" spans="5:5" hidden="1" x14ac:dyDescent="0.3">
      <c r="E320" s="105"/>
    </row>
    <row r="321" spans="5:5" hidden="1" x14ac:dyDescent="0.3">
      <c r="E321" s="105"/>
    </row>
    <row r="322" spans="5:5" hidden="1" x14ac:dyDescent="0.3">
      <c r="E322" s="105"/>
    </row>
    <row r="323" spans="5:5" hidden="1" x14ac:dyDescent="0.3">
      <c r="E323" s="105"/>
    </row>
    <row r="324" spans="5:5" hidden="1" x14ac:dyDescent="0.3">
      <c r="E324" s="105"/>
    </row>
    <row r="325" spans="5:5" hidden="1" x14ac:dyDescent="0.3">
      <c r="E325" s="105"/>
    </row>
    <row r="326" spans="5:5" hidden="1" x14ac:dyDescent="0.3">
      <c r="E326" s="105"/>
    </row>
    <row r="327" spans="5:5" hidden="1" x14ac:dyDescent="0.3">
      <c r="E327" s="105"/>
    </row>
    <row r="328" spans="5:5" hidden="1" x14ac:dyDescent="0.3">
      <c r="E328" s="105"/>
    </row>
    <row r="329" spans="5:5" hidden="1" x14ac:dyDescent="0.3">
      <c r="E329" s="105"/>
    </row>
    <row r="330" spans="5:5" hidden="1" x14ac:dyDescent="0.3">
      <c r="E330" s="105"/>
    </row>
    <row r="331" spans="5:5" hidden="1" x14ac:dyDescent="0.3">
      <c r="E331" s="105"/>
    </row>
    <row r="332" spans="5:5" hidden="1" x14ac:dyDescent="0.3">
      <c r="E332" s="105"/>
    </row>
    <row r="333" spans="5:5" hidden="1" x14ac:dyDescent="0.3">
      <c r="E333" s="105"/>
    </row>
    <row r="334" spans="5:5" hidden="1" x14ac:dyDescent="0.3">
      <c r="E334" s="105"/>
    </row>
    <row r="335" spans="5:5" hidden="1" x14ac:dyDescent="0.3">
      <c r="E335" s="105"/>
    </row>
    <row r="336" spans="5:5" hidden="1" x14ac:dyDescent="0.3">
      <c r="E336" s="105"/>
    </row>
    <row r="337" spans="5:5" hidden="1" x14ac:dyDescent="0.3">
      <c r="E337" s="105"/>
    </row>
    <row r="338" spans="5:5" hidden="1" x14ac:dyDescent="0.3">
      <c r="E338" s="105"/>
    </row>
    <row r="339" spans="5:5" hidden="1" x14ac:dyDescent="0.3">
      <c r="E339" s="105"/>
    </row>
    <row r="340" spans="5:5" hidden="1" x14ac:dyDescent="0.3">
      <c r="E340" s="105"/>
    </row>
    <row r="341" spans="5:5" hidden="1" x14ac:dyDescent="0.3">
      <c r="E341" s="105"/>
    </row>
    <row r="342" spans="5:5" hidden="1" x14ac:dyDescent="0.3">
      <c r="E342" s="105"/>
    </row>
    <row r="343" spans="5:5" hidden="1" x14ac:dyDescent="0.3">
      <c r="E343" s="105"/>
    </row>
    <row r="344" spans="5:5" hidden="1" x14ac:dyDescent="0.3">
      <c r="E344" s="105"/>
    </row>
    <row r="345" spans="5:5" hidden="1" x14ac:dyDescent="0.3">
      <c r="E345" s="105"/>
    </row>
    <row r="346" spans="5:5" hidden="1" x14ac:dyDescent="0.3">
      <c r="E346" s="105"/>
    </row>
    <row r="347" spans="5:5" hidden="1" x14ac:dyDescent="0.3">
      <c r="E347" s="105"/>
    </row>
    <row r="348" spans="5:5" hidden="1" x14ac:dyDescent="0.3">
      <c r="E348" s="105"/>
    </row>
    <row r="349" spans="5:5" hidden="1" x14ac:dyDescent="0.3">
      <c r="E349" s="105"/>
    </row>
    <row r="350" spans="5:5" hidden="1" x14ac:dyDescent="0.3">
      <c r="E350" s="105"/>
    </row>
    <row r="351" spans="5:5" hidden="1" x14ac:dyDescent="0.3">
      <c r="E351" s="105"/>
    </row>
    <row r="352" spans="5:5" hidden="1" x14ac:dyDescent="0.3">
      <c r="E352" s="105"/>
    </row>
    <row r="353" spans="5:5" hidden="1" x14ac:dyDescent="0.3">
      <c r="E353" s="105"/>
    </row>
    <row r="354" spans="5:5" hidden="1" x14ac:dyDescent="0.3">
      <c r="E354" s="105"/>
    </row>
  </sheetData>
  <conditionalFormatting sqref="E355:E1048576">
    <cfRule type="cellIs" dxfId="22" priority="10" operator="between">
      <formula>-0.1</formula>
      <formula>0.1</formula>
    </cfRule>
    <cfRule type="cellIs" dxfId="21" priority="11" operator="between">
      <formula>-0.3</formula>
      <formula>0.3</formula>
    </cfRule>
    <cfRule type="cellIs" dxfId="20" priority="12" operator="between">
      <formula>-1</formula>
      <formula>1</formula>
    </cfRule>
  </conditionalFormatting>
  <pageMargins left="0.7" right="0.7" top="0.75" bottom="0.75" header="0.3" footer="0.3"/>
  <pageSetup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0]!PortRebalRefresh">
                <anchor moveWithCells="1" sizeWithCells="1">
                  <from>
                    <xdr:col>4</xdr:col>
                    <xdr:colOff>60960</xdr:colOff>
                    <xdr:row>2</xdr:row>
                    <xdr:rowOff>91440</xdr:rowOff>
                  </from>
                  <to>
                    <xdr:col>6</xdr:col>
                    <xdr:colOff>563880</xdr:colOff>
                    <xdr:row>5</xdr:row>
                    <xdr:rowOff>266700</xdr:rowOff>
                  </to>
                </anchor>
              </controlPr>
            </control>
          </mc:Choice>
        </mc:AlternateContent>
      </controls>
    </mc:Choice>
  </mc:AlternateContent>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5FFF-966B-4604-A069-AD2DA2FBB7BE}">
  <sheetPr codeName="Sheet16">
    <tabColor theme="3"/>
    <pageSetUpPr autoPageBreaks="0"/>
  </sheetPr>
  <dimension ref="A1:BG33"/>
  <sheetViews>
    <sheetView showGridLines="0" zoomScale="80" zoomScaleNormal="80" workbookViewId="0">
      <selection activeCell="J48" sqref="J48"/>
    </sheetView>
  </sheetViews>
  <sheetFormatPr defaultRowHeight="15.6" x14ac:dyDescent="0.3"/>
  <cols>
    <col min="1" max="1" width="8.796875" style="203"/>
    <col min="2" max="2" width="8.796875" style="203" customWidth="1"/>
    <col min="3" max="4" width="10" style="203" bestFit="1" customWidth="1"/>
    <col min="5" max="6" width="10.8984375" style="203" bestFit="1" customWidth="1"/>
    <col min="7" max="7" width="10" style="203" bestFit="1" customWidth="1"/>
    <col min="8" max="8" width="10.8984375" style="203" bestFit="1" customWidth="1"/>
    <col min="9" max="10" width="10" style="203" bestFit="1" customWidth="1"/>
    <col min="11" max="11" width="9.3984375" style="203" bestFit="1" customWidth="1"/>
    <col min="12" max="12" width="10.8984375" style="203" bestFit="1" customWidth="1"/>
    <col min="13" max="13" width="8.796875" style="203"/>
    <col min="14" max="14" width="33.296875" style="203" customWidth="1"/>
    <col min="15" max="15" width="10" style="203" bestFit="1" customWidth="1"/>
    <col min="16" max="16" width="11.5" style="203" bestFit="1" customWidth="1"/>
    <col min="17" max="22" width="10" style="203" bestFit="1" customWidth="1"/>
    <col min="23" max="23" width="8.8984375" style="203" bestFit="1" customWidth="1"/>
    <col min="24" max="24" width="10" style="203" bestFit="1" customWidth="1"/>
    <col min="25" max="25" width="8.796875" style="203"/>
    <col min="26" max="26" width="37.3984375" style="203" customWidth="1"/>
    <col min="27" max="27" width="9.3984375" style="203" bestFit="1" customWidth="1"/>
    <col min="28" max="28" width="11.5" style="203" bestFit="1" customWidth="1"/>
    <col min="29" max="31" width="10" style="203" bestFit="1" customWidth="1"/>
    <col min="32" max="36" width="9.3984375" style="203" bestFit="1" customWidth="1"/>
    <col min="37" max="16384" width="8.796875" style="203"/>
  </cols>
  <sheetData>
    <row r="1" spans="1:59" ht="25.8" x14ac:dyDescent="0.5">
      <c r="A1" s="26" t="s">
        <v>220</v>
      </c>
      <c r="B1" s="21"/>
      <c r="C1" s="265"/>
      <c r="D1" s="21" t="s">
        <v>223</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row>
    <row r="2" spans="1:59" ht="17.399999999999999" customHeight="1" thickBot="1"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row>
    <row r="3" spans="1:59" x14ac:dyDescent="0.3">
      <c r="K3" s="206" t="s">
        <v>217</v>
      </c>
      <c r="L3" s="207"/>
      <c r="M3" s="306">
        <v>4</v>
      </c>
    </row>
    <row r="4" spans="1:59" ht="16.2" thickBot="1" x14ac:dyDescent="0.35">
      <c r="K4" s="208" t="s">
        <v>218</v>
      </c>
      <c r="L4" s="209"/>
      <c r="M4" s="307">
        <v>0.08</v>
      </c>
    </row>
    <row r="5" spans="1:59" x14ac:dyDescent="0.3">
      <c r="B5" s="204"/>
      <c r="Z5" s="135" t="s">
        <v>221</v>
      </c>
    </row>
    <row r="6" spans="1:59" x14ac:dyDescent="0.3">
      <c r="B6" s="210" t="s">
        <v>215</v>
      </c>
      <c r="C6" s="211" t="s">
        <v>205</v>
      </c>
      <c r="D6" s="211" t="s">
        <v>206</v>
      </c>
      <c r="E6" s="211" t="s">
        <v>207</v>
      </c>
      <c r="F6" s="211" t="s">
        <v>208</v>
      </c>
      <c r="G6" s="211" t="s">
        <v>209</v>
      </c>
      <c r="H6" s="211" t="s">
        <v>210</v>
      </c>
      <c r="I6" s="211" t="s">
        <v>211</v>
      </c>
      <c r="J6" s="211" t="s">
        <v>212</v>
      </c>
      <c r="K6" s="211" t="s">
        <v>213</v>
      </c>
      <c r="L6" s="211" t="s">
        <v>214</v>
      </c>
      <c r="M6" s="212"/>
      <c r="N6" s="213" t="s">
        <v>193</v>
      </c>
      <c r="O6" s="210" t="str">
        <f t="shared" ref="O6:X6" si="0">C6</f>
        <v>[ETF 1]</v>
      </c>
      <c r="P6" s="210" t="str">
        <f t="shared" si="0"/>
        <v>[ETF 2]</v>
      </c>
      <c r="Q6" s="210" t="str">
        <f t="shared" si="0"/>
        <v>[ETF 3]</v>
      </c>
      <c r="R6" s="210" t="str">
        <f t="shared" si="0"/>
        <v>[ETF 4]</v>
      </c>
      <c r="S6" s="210" t="str">
        <f t="shared" si="0"/>
        <v>[ETF 5]</v>
      </c>
      <c r="T6" s="210" t="str">
        <f t="shared" si="0"/>
        <v>[ETF 6]</v>
      </c>
      <c r="U6" s="210" t="str">
        <f t="shared" si="0"/>
        <v>[ETF 7]</v>
      </c>
      <c r="V6" s="210" t="str">
        <f t="shared" si="0"/>
        <v>[ETF 8]</v>
      </c>
      <c r="W6" s="210" t="str">
        <f t="shared" si="0"/>
        <v>[ETF 9]</v>
      </c>
      <c r="X6" s="210" t="str">
        <f t="shared" si="0"/>
        <v>[ETF 10]</v>
      </c>
      <c r="Y6" s="212"/>
      <c r="Z6" s="214"/>
      <c r="AA6" s="210" t="str">
        <f>O6</f>
        <v>[ETF 1]</v>
      </c>
      <c r="AB6" s="210" t="str">
        <f t="shared" ref="AB6:AJ6" si="1">P6</f>
        <v>[ETF 2]</v>
      </c>
      <c r="AC6" s="210" t="str">
        <f t="shared" si="1"/>
        <v>[ETF 3]</v>
      </c>
      <c r="AD6" s="210" t="str">
        <f t="shared" si="1"/>
        <v>[ETF 4]</v>
      </c>
      <c r="AE6" s="210" t="str">
        <f t="shared" si="1"/>
        <v>[ETF 5]</v>
      </c>
      <c r="AF6" s="210" t="str">
        <f t="shared" si="1"/>
        <v>[ETF 6]</v>
      </c>
      <c r="AG6" s="210" t="str">
        <f t="shared" si="1"/>
        <v>[ETF 7]</v>
      </c>
      <c r="AH6" s="210" t="str">
        <f t="shared" si="1"/>
        <v>[ETF 8]</v>
      </c>
      <c r="AI6" s="210" t="str">
        <f t="shared" si="1"/>
        <v>[ETF 9]</v>
      </c>
      <c r="AJ6" s="210" t="str">
        <f t="shared" si="1"/>
        <v>[ETF 10]</v>
      </c>
    </row>
    <row r="7" spans="1:59" ht="17.55" customHeight="1" x14ac:dyDescent="0.3">
      <c r="A7" s="205"/>
      <c r="B7" s="215"/>
      <c r="C7" s="216">
        <v>2.8999999999999998E-2</v>
      </c>
      <c r="D7" s="217">
        <v>1E-3</v>
      </c>
      <c r="E7" s="216">
        <v>-0.13699999999999998</v>
      </c>
      <c r="F7" s="217">
        <v>-0.14699999999999999</v>
      </c>
      <c r="G7" s="216">
        <v>-6.4000000000000001E-2</v>
      </c>
      <c r="H7" s="217">
        <v>-0.114</v>
      </c>
      <c r="I7" s="217">
        <v>-0.01</v>
      </c>
      <c r="J7" s="216">
        <v>-4.2000000000000003E-2</v>
      </c>
      <c r="K7" s="217">
        <v>7.400000000000001E-2</v>
      </c>
      <c r="L7" s="218">
        <v>0.10400000000000001</v>
      </c>
      <c r="M7" s="219"/>
      <c r="N7" s="220" t="s">
        <v>216</v>
      </c>
      <c r="O7" s="221">
        <f t="shared" ref="O7:X7" si="2">AVERAGE(C7:C26)</f>
        <v>5.1900000000000002E-2</v>
      </c>
      <c r="P7" s="221">
        <f t="shared" si="2"/>
        <v>5.2650000000000009E-2</v>
      </c>
      <c r="Q7" s="221">
        <f t="shared" si="2"/>
        <v>6.59E-2</v>
      </c>
      <c r="R7" s="221">
        <f t="shared" si="2"/>
        <v>5.4400000000000025E-2</v>
      </c>
      <c r="S7" s="221">
        <f t="shared" si="2"/>
        <v>5.7550000000000011E-2</v>
      </c>
      <c r="T7" s="221">
        <f t="shared" si="2"/>
        <v>5.9250000000000004E-2</v>
      </c>
      <c r="U7" s="221">
        <f t="shared" si="2"/>
        <v>5.0299999999999997E-2</v>
      </c>
      <c r="V7" s="221">
        <f t="shared" si="2"/>
        <v>4.7350000000000017E-2</v>
      </c>
      <c r="W7" s="221">
        <f t="shared" si="2"/>
        <v>2.2100000000000009E-2</v>
      </c>
      <c r="X7" s="221">
        <f t="shared" si="2"/>
        <v>3.0800000000000011E-2</v>
      </c>
      <c r="Y7" s="219"/>
      <c r="Z7" s="222" t="str">
        <f>N16</f>
        <v>[ETF 1]</v>
      </c>
      <c r="AA7" s="223">
        <f t="shared" ref="AA7:AJ7" si="3">COVAR($C:$C,C:C)*$M$3</f>
        <v>4.6098760000000009E-2</v>
      </c>
      <c r="AB7" s="224">
        <f t="shared" si="3"/>
        <v>5.1462059999999997E-2</v>
      </c>
      <c r="AC7" s="224">
        <f t="shared" si="3"/>
        <v>7.3303560000000018E-2</v>
      </c>
      <c r="AD7" s="224">
        <f t="shared" si="3"/>
        <v>6.6226560000000018E-2</v>
      </c>
      <c r="AE7" s="224">
        <f t="shared" si="3"/>
        <v>5.8365819999999999E-2</v>
      </c>
      <c r="AF7" s="224">
        <f t="shared" si="3"/>
        <v>5.2760900000000013E-2</v>
      </c>
      <c r="AG7" s="224">
        <f t="shared" si="3"/>
        <v>3.9981119999999995E-2</v>
      </c>
      <c r="AH7" s="224">
        <f t="shared" si="3"/>
        <v>5.192534E-2</v>
      </c>
      <c r="AI7" s="224">
        <f t="shared" si="3"/>
        <v>1.8278400000000001E-3</v>
      </c>
      <c r="AJ7" s="224">
        <f t="shared" si="3"/>
        <v>-8.6732800000000002E-3</v>
      </c>
    </row>
    <row r="8" spans="1:59" ht="17.55" customHeight="1" x14ac:dyDescent="0.3">
      <c r="A8" s="205"/>
      <c r="B8" s="225"/>
      <c r="C8" s="226">
        <v>0.41600000000000004</v>
      </c>
      <c r="D8" s="227">
        <v>0.44299999999999995</v>
      </c>
      <c r="E8" s="226">
        <v>0.66</v>
      </c>
      <c r="F8" s="227">
        <v>0.66200000000000003</v>
      </c>
      <c r="G8" s="226">
        <v>0.47499999999999998</v>
      </c>
      <c r="H8" s="227">
        <v>0.49099999999999999</v>
      </c>
      <c r="I8" s="227">
        <v>0.376</v>
      </c>
      <c r="J8" s="226">
        <v>0.47</v>
      </c>
      <c r="K8" s="227">
        <v>4.7E-2</v>
      </c>
      <c r="L8" s="228">
        <v>-4.0999999999999995E-2</v>
      </c>
      <c r="M8" s="219"/>
      <c r="N8" s="220" t="s">
        <v>194</v>
      </c>
      <c r="O8" s="221">
        <f t="shared" ref="O8:X8" si="4">(1+O7)^$M$3-1</f>
        <v>0.22432810897083222</v>
      </c>
      <c r="P8" s="221">
        <f t="shared" si="4"/>
        <v>0.22782360704724103</v>
      </c>
      <c r="Q8" s="221">
        <f t="shared" si="4"/>
        <v>0.29082048471469646</v>
      </c>
      <c r="R8" s="221">
        <f t="shared" si="4"/>
        <v>0.23600887454760944</v>
      </c>
      <c r="S8" s="221">
        <f t="shared" si="4"/>
        <v>0.25084540733605998</v>
      </c>
      <c r="T8" s="221">
        <f t="shared" si="4"/>
        <v>0.25890770236156668</v>
      </c>
      <c r="U8" s="221">
        <f t="shared" si="4"/>
        <v>0.21689599546340821</v>
      </c>
      <c r="V8" s="221">
        <f t="shared" si="4"/>
        <v>0.20328180072639035</v>
      </c>
      <c r="W8" s="221">
        <f t="shared" si="4"/>
        <v>9.137387398832808E-2</v>
      </c>
      <c r="X8" s="221">
        <f t="shared" si="4"/>
        <v>0.12900961236584951</v>
      </c>
      <c r="Y8" s="219"/>
      <c r="Z8" s="222" t="str">
        <f t="shared" ref="Z8:Z16" si="5">N17</f>
        <v>[ETF 2]</v>
      </c>
      <c r="AA8" s="224">
        <f t="shared" ref="AA8:AJ8" si="6">COVAR($D:$D,C:C)*$M$3</f>
        <v>5.1462059999999997E-2</v>
      </c>
      <c r="AB8" s="223">
        <f t="shared" si="6"/>
        <v>5.8861309999999986E-2</v>
      </c>
      <c r="AC8" s="224">
        <f t="shared" si="6"/>
        <v>8.4765459999999987E-2</v>
      </c>
      <c r="AD8" s="224">
        <f t="shared" si="6"/>
        <v>7.4614760000000002E-2</v>
      </c>
      <c r="AE8" s="224">
        <f t="shared" si="6"/>
        <v>6.7414369999999987E-2</v>
      </c>
      <c r="AF8" s="224">
        <f t="shared" si="6"/>
        <v>5.9804149999999986E-2</v>
      </c>
      <c r="AG8" s="224">
        <f t="shared" si="6"/>
        <v>4.5890420000000001E-2</v>
      </c>
      <c r="AH8" s="224">
        <f t="shared" si="6"/>
        <v>5.9324889999999984E-2</v>
      </c>
      <c r="AI8" s="224">
        <f t="shared" si="6"/>
        <v>2.1465400000000002E-3</v>
      </c>
      <c r="AJ8" s="224">
        <f t="shared" si="6"/>
        <v>-8.1790799999999966E-3</v>
      </c>
    </row>
    <row r="9" spans="1:59" ht="17.55" customHeight="1" x14ac:dyDescent="0.3">
      <c r="A9" s="205"/>
      <c r="B9" s="225"/>
      <c r="C9" s="226">
        <v>0.192</v>
      </c>
      <c r="D9" s="227">
        <v>0.23399999999999999</v>
      </c>
      <c r="E9" s="226">
        <v>0.30499999999999999</v>
      </c>
      <c r="F9" s="227">
        <v>0.157</v>
      </c>
      <c r="G9" s="226">
        <v>0.27399999999999997</v>
      </c>
      <c r="H9" s="227">
        <v>0.19800000000000001</v>
      </c>
      <c r="I9" s="227">
        <v>0.14099999999999999</v>
      </c>
      <c r="J9" s="226">
        <v>0.182</v>
      </c>
      <c r="K9" s="227">
        <v>1.8000000000000002E-2</v>
      </c>
      <c r="L9" s="228">
        <v>7.6999999999999999E-2</v>
      </c>
      <c r="M9" s="219"/>
      <c r="N9" s="220" t="s">
        <v>224</v>
      </c>
      <c r="O9" s="221">
        <f t="shared" ref="O9:X9" si="7">VARP(C7:C26)</f>
        <v>1.1524689999999999E-2</v>
      </c>
      <c r="P9" s="221">
        <f t="shared" si="7"/>
        <v>1.4715327499999993E-2</v>
      </c>
      <c r="Q9" s="221">
        <f t="shared" si="7"/>
        <v>3.5143890000000011E-2</v>
      </c>
      <c r="R9" s="221">
        <f t="shared" si="7"/>
        <v>2.8544539999999997E-2</v>
      </c>
      <c r="S9" s="221">
        <f t="shared" si="7"/>
        <v>2.0272547499999991E-2</v>
      </c>
      <c r="T9" s="221">
        <f t="shared" si="7"/>
        <v>1.8379787499999994E-2</v>
      </c>
      <c r="U9" s="221">
        <f t="shared" si="7"/>
        <v>1.0005809999999997E-2</v>
      </c>
      <c r="V9" s="221">
        <f t="shared" si="7"/>
        <v>1.5936027500000002E-2</v>
      </c>
      <c r="W9" s="221">
        <f t="shared" si="7"/>
        <v>7.0808999999999987E-4</v>
      </c>
      <c r="X9" s="221">
        <f t="shared" si="7"/>
        <v>6.4095600000000008E-3</v>
      </c>
      <c r="Y9" s="219"/>
      <c r="Z9" s="222" t="str">
        <f t="shared" si="5"/>
        <v>[ETF 3]</v>
      </c>
      <c r="AA9" s="224">
        <f t="shared" ref="AA9:AJ9" si="8">COVAR($E:$E,C:C)*$M$3</f>
        <v>7.3303560000000018E-2</v>
      </c>
      <c r="AB9" s="224">
        <f t="shared" si="8"/>
        <v>8.4765459999999987E-2</v>
      </c>
      <c r="AC9" s="223">
        <f t="shared" si="8"/>
        <v>0.14057555999999999</v>
      </c>
      <c r="AD9" s="224">
        <f t="shared" si="8"/>
        <v>0.11826456</v>
      </c>
      <c r="AE9" s="224">
        <f t="shared" si="8"/>
        <v>0.10237482000000001</v>
      </c>
      <c r="AF9" s="224">
        <f t="shared" si="8"/>
        <v>9.0358299999999989E-2</v>
      </c>
      <c r="AG9" s="224">
        <f t="shared" si="8"/>
        <v>7.3083320000000007E-2</v>
      </c>
      <c r="AH9" s="224">
        <f t="shared" si="8"/>
        <v>9.1076940000000023E-2</v>
      </c>
      <c r="AI9" s="224">
        <f t="shared" si="8"/>
        <v>1.9662400000000002E-3</v>
      </c>
      <c r="AJ9" s="224">
        <f t="shared" si="8"/>
        <v>-1.4356079999999997E-2</v>
      </c>
    </row>
    <row r="10" spans="1:59" ht="17.55" customHeight="1" x14ac:dyDescent="0.3">
      <c r="A10" s="205"/>
      <c r="B10" s="225"/>
      <c r="C10" s="226">
        <v>-2E-3</v>
      </c>
      <c r="D10" s="227">
        <v>-2E-3</v>
      </c>
      <c r="E10" s="226">
        <v>0.14099999999999999</v>
      </c>
      <c r="F10" s="227">
        <v>-2E-3</v>
      </c>
      <c r="G10" s="226">
        <v>-2E-3</v>
      </c>
      <c r="H10" s="227">
        <v>5.5999999999999994E-2</v>
      </c>
      <c r="I10" s="227">
        <v>8.5000000000000006E-2</v>
      </c>
      <c r="J10" s="226">
        <v>-2E-3</v>
      </c>
      <c r="K10" s="227">
        <v>1.7000000000000001E-2</v>
      </c>
      <c r="L10" s="228">
        <v>-2E-3</v>
      </c>
      <c r="M10" s="219"/>
      <c r="N10" s="220" t="s">
        <v>195</v>
      </c>
      <c r="O10" s="221">
        <f t="shared" ref="O10:X10" si="9">$M$3*O9</f>
        <v>4.6098759999999996E-2</v>
      </c>
      <c r="P10" s="221">
        <f t="shared" si="9"/>
        <v>5.8861309999999972E-2</v>
      </c>
      <c r="Q10" s="221">
        <f t="shared" si="9"/>
        <v>0.14057556000000004</v>
      </c>
      <c r="R10" s="221">
        <f t="shared" si="9"/>
        <v>0.11417815999999999</v>
      </c>
      <c r="S10" s="221">
        <f t="shared" si="9"/>
        <v>8.1090189999999965E-2</v>
      </c>
      <c r="T10" s="221">
        <f t="shared" si="9"/>
        <v>7.3519149999999978E-2</v>
      </c>
      <c r="U10" s="221">
        <f t="shared" si="9"/>
        <v>4.0023239999999988E-2</v>
      </c>
      <c r="V10" s="221">
        <f t="shared" si="9"/>
        <v>6.3744110000000007E-2</v>
      </c>
      <c r="W10" s="221">
        <f t="shared" si="9"/>
        <v>2.8323599999999995E-3</v>
      </c>
      <c r="X10" s="221">
        <f t="shared" si="9"/>
        <v>2.5638240000000003E-2</v>
      </c>
      <c r="Y10" s="219"/>
      <c r="Z10" s="222" t="str">
        <f t="shared" si="5"/>
        <v>[ETF 4]</v>
      </c>
      <c r="AA10" s="224">
        <f t="shared" ref="AA10:AJ10" si="10">COVAR($F:$F,C:C)*$M$3</f>
        <v>6.6226560000000018E-2</v>
      </c>
      <c r="AB10" s="224">
        <f t="shared" si="10"/>
        <v>7.4614760000000002E-2</v>
      </c>
      <c r="AC10" s="224">
        <f t="shared" si="10"/>
        <v>0.11826456</v>
      </c>
      <c r="AD10" s="223">
        <f t="shared" si="10"/>
        <v>0.11417815999999999</v>
      </c>
      <c r="AE10" s="224">
        <f t="shared" si="10"/>
        <v>8.9296920000000016E-2</v>
      </c>
      <c r="AF10" s="224">
        <f t="shared" si="10"/>
        <v>7.8504199999999996E-2</v>
      </c>
      <c r="AG10" s="224">
        <f t="shared" si="10"/>
        <v>6.219572000000001E-2</v>
      </c>
      <c r="AH10" s="224">
        <f t="shared" si="10"/>
        <v>8.1316440000000004E-2</v>
      </c>
      <c r="AI10" s="224">
        <f t="shared" si="10"/>
        <v>2.2504399999999998E-3</v>
      </c>
      <c r="AJ10" s="224">
        <f t="shared" si="10"/>
        <v>-1.4657480000000001E-2</v>
      </c>
    </row>
    <row r="11" spans="1:59" ht="17.55" customHeight="1" x14ac:dyDescent="0.3">
      <c r="A11" s="205"/>
      <c r="B11" s="225"/>
      <c r="C11" s="226">
        <v>3.4000000000000002E-2</v>
      </c>
      <c r="D11" s="227">
        <v>1.9E-2</v>
      </c>
      <c r="E11" s="226">
        <v>9.1999999999999998E-2</v>
      </c>
      <c r="F11" s="227">
        <v>4.5999999999999999E-2</v>
      </c>
      <c r="G11" s="226">
        <v>5.4000000000000006E-2</v>
      </c>
      <c r="H11" s="227">
        <v>1.8000000000000002E-2</v>
      </c>
      <c r="I11" s="227">
        <v>0.04</v>
      </c>
      <c r="J11" s="226">
        <v>4.0999999999999995E-2</v>
      </c>
      <c r="K11" s="227">
        <v>1.2E-2</v>
      </c>
      <c r="L11" s="228">
        <v>-2.7999999999999997E-2</v>
      </c>
      <c r="M11" s="219"/>
      <c r="N11" s="220" t="s">
        <v>196</v>
      </c>
      <c r="O11" s="221">
        <f>SQRT(O10)</f>
        <v>0.21470621788853717</v>
      </c>
      <c r="P11" s="221">
        <f t="shared" ref="P11:X11" si="11">SQRT(P10)</f>
        <v>0.24261349921222433</v>
      </c>
      <c r="Q11" s="221">
        <f t="shared" si="11"/>
        <v>0.37493407420505281</v>
      </c>
      <c r="R11" s="221">
        <f t="shared" si="11"/>
        <v>0.33790258951360524</v>
      </c>
      <c r="S11" s="221">
        <f t="shared" si="11"/>
        <v>0.2847633930125148</v>
      </c>
      <c r="T11" s="221">
        <f t="shared" si="11"/>
        <v>0.27114414985391067</v>
      </c>
      <c r="U11" s="221">
        <f t="shared" si="11"/>
        <v>0.20005809156342561</v>
      </c>
      <c r="V11" s="221">
        <f t="shared" si="11"/>
        <v>0.25247595925156913</v>
      </c>
      <c r="W11" s="221">
        <f t="shared" si="11"/>
        <v>5.321992108224137E-2</v>
      </c>
      <c r="X11" s="221">
        <f t="shared" si="11"/>
        <v>0.16011945540751757</v>
      </c>
      <c r="Y11" s="219"/>
      <c r="Z11" s="222" t="str">
        <f t="shared" si="5"/>
        <v>[ETF 5]</v>
      </c>
      <c r="AA11" s="224">
        <f t="shared" ref="AA11:AJ11" si="12">COVAR($G:$G,C:C)*$M$3</f>
        <v>5.8365819999999999E-2</v>
      </c>
      <c r="AB11" s="224">
        <f t="shared" si="12"/>
        <v>6.7414369999999987E-2</v>
      </c>
      <c r="AC11" s="224">
        <f t="shared" si="12"/>
        <v>0.10237482000000001</v>
      </c>
      <c r="AD11" s="224">
        <f t="shared" si="12"/>
        <v>8.9296920000000016E-2</v>
      </c>
      <c r="AE11" s="223">
        <f t="shared" si="12"/>
        <v>8.1090190000000006E-2</v>
      </c>
      <c r="AF11" s="224">
        <f t="shared" si="12"/>
        <v>6.9018850000000007E-2</v>
      </c>
      <c r="AG11" s="224">
        <f t="shared" si="12"/>
        <v>5.4631740000000005E-2</v>
      </c>
      <c r="AH11" s="224">
        <f t="shared" si="12"/>
        <v>7.0355429999999983E-2</v>
      </c>
      <c r="AI11" s="224">
        <f t="shared" si="12"/>
        <v>1.6213799999999997E-3</v>
      </c>
      <c r="AJ11" s="224">
        <f t="shared" si="12"/>
        <v>-1.0865959999999999E-2</v>
      </c>
    </row>
    <row r="12" spans="1:59" ht="17.55" customHeight="1" x14ac:dyDescent="0.3">
      <c r="A12" s="205"/>
      <c r="B12" s="225"/>
      <c r="C12" s="226">
        <v>2.8999999999999998E-2</v>
      </c>
      <c r="D12" s="227">
        <v>6.0999999999999999E-2</v>
      </c>
      <c r="E12" s="226">
        <v>9.4E-2</v>
      </c>
      <c r="F12" s="227">
        <v>2E-3</v>
      </c>
      <c r="G12" s="226">
        <v>0.05</v>
      </c>
      <c r="H12" s="227">
        <v>4.0000000000000001E-3</v>
      </c>
      <c r="I12" s="227">
        <v>6.7000000000000004E-2</v>
      </c>
      <c r="J12" s="226">
        <v>6.6000000000000003E-2</v>
      </c>
      <c r="K12" s="227">
        <v>5.7000000000000002E-2</v>
      </c>
      <c r="L12" s="228">
        <v>0.14199999999999999</v>
      </c>
      <c r="M12" s="219"/>
      <c r="N12" s="219"/>
      <c r="O12" s="219"/>
      <c r="P12" s="229"/>
      <c r="Q12" s="219"/>
      <c r="R12" s="219"/>
      <c r="S12" s="219"/>
      <c r="T12" s="230"/>
      <c r="U12" s="219"/>
      <c r="V12" s="219"/>
      <c r="W12" s="219"/>
      <c r="X12" s="219"/>
      <c r="Y12" s="219"/>
      <c r="Z12" s="222" t="str">
        <f t="shared" si="5"/>
        <v>[ETF 6]</v>
      </c>
      <c r="AA12" s="224">
        <f t="shared" ref="AA12:AJ12" si="13">COVAR($H:$H,C:C)*$M$3</f>
        <v>5.2760900000000013E-2</v>
      </c>
      <c r="AB12" s="224">
        <f t="shared" si="13"/>
        <v>5.9804149999999986E-2</v>
      </c>
      <c r="AC12" s="224">
        <f t="shared" si="13"/>
        <v>9.0358299999999989E-2</v>
      </c>
      <c r="AD12" s="224">
        <f t="shared" si="13"/>
        <v>7.8504199999999996E-2</v>
      </c>
      <c r="AE12" s="224">
        <f t="shared" si="13"/>
        <v>6.9018850000000007E-2</v>
      </c>
      <c r="AF12" s="223">
        <f t="shared" si="13"/>
        <v>7.3519150000000005E-2</v>
      </c>
      <c r="AG12" s="224">
        <f t="shared" si="13"/>
        <v>4.7870099999999985E-2</v>
      </c>
      <c r="AH12" s="224">
        <f t="shared" si="13"/>
        <v>5.9908650000000008E-2</v>
      </c>
      <c r="AI12" s="224">
        <f t="shared" si="13"/>
        <v>-2.2897000000000013E-3</v>
      </c>
      <c r="AJ12" s="224">
        <f t="shared" si="13"/>
        <v>-1.1240999999999999E-2</v>
      </c>
    </row>
    <row r="13" spans="1:59" ht="17.55" customHeight="1" x14ac:dyDescent="0.3">
      <c r="A13" s="205"/>
      <c r="B13" s="225"/>
      <c r="C13" s="226">
        <v>0.154</v>
      </c>
      <c r="D13" s="227">
        <v>0.16200000000000001</v>
      </c>
      <c r="E13" s="226">
        <v>0.14199999999999999</v>
      </c>
      <c r="F13" s="227">
        <v>0.191</v>
      </c>
      <c r="G13" s="226">
        <v>0.183</v>
      </c>
      <c r="H13" s="227">
        <v>0.14300000000000002</v>
      </c>
      <c r="I13" s="227">
        <v>9.9000000000000005E-2</v>
      </c>
      <c r="J13" s="226">
        <v>0.125</v>
      </c>
      <c r="K13" s="227">
        <v>1.3999999999999999E-2</v>
      </c>
      <c r="L13" s="228">
        <v>1.4999999999999999E-2</v>
      </c>
      <c r="M13" s="219"/>
      <c r="N13" s="219"/>
      <c r="O13" s="219"/>
      <c r="P13" s="229"/>
      <c r="Q13" s="219"/>
      <c r="R13" s="219"/>
      <c r="S13" s="219"/>
      <c r="T13" s="219"/>
      <c r="U13" s="219"/>
      <c r="V13" s="219"/>
      <c r="W13" s="219"/>
      <c r="X13" s="219"/>
      <c r="Y13" s="219"/>
      <c r="Z13" s="222" t="str">
        <f t="shared" si="5"/>
        <v>[ETF 7]</v>
      </c>
      <c r="AA13" s="224">
        <f t="shared" ref="AA13:AJ13" si="14">COVAR($I:$I,C:C)*$M$3</f>
        <v>3.9981119999999995E-2</v>
      </c>
      <c r="AB13" s="224">
        <f t="shared" si="14"/>
        <v>4.5890420000000001E-2</v>
      </c>
      <c r="AC13" s="224">
        <f t="shared" si="14"/>
        <v>7.3083320000000007E-2</v>
      </c>
      <c r="AD13" s="224">
        <f t="shared" si="14"/>
        <v>6.219572000000001E-2</v>
      </c>
      <c r="AE13" s="224">
        <f t="shared" si="14"/>
        <v>5.4631740000000005E-2</v>
      </c>
      <c r="AF13" s="224">
        <f t="shared" si="14"/>
        <v>4.7870099999999985E-2</v>
      </c>
      <c r="AG13" s="223">
        <f t="shared" si="14"/>
        <v>4.0023240000000002E-2</v>
      </c>
      <c r="AH13" s="224">
        <f t="shared" si="14"/>
        <v>4.9348980000000001E-2</v>
      </c>
      <c r="AI13" s="224">
        <f t="shared" si="14"/>
        <v>1.6530800000000001E-3</v>
      </c>
      <c r="AJ13" s="224">
        <f t="shared" si="14"/>
        <v>-8.1461600000000012E-3</v>
      </c>
    </row>
    <row r="14" spans="1:59" ht="17.55" customHeight="1" x14ac:dyDescent="0.3">
      <c r="A14" s="205"/>
      <c r="B14" s="225"/>
      <c r="C14" s="226">
        <v>1.2E-2</v>
      </c>
      <c r="D14" s="227">
        <v>2E-3</v>
      </c>
      <c r="E14" s="226">
        <v>-4.4000000000000004E-2</v>
      </c>
      <c r="F14" s="227">
        <v>1E-3</v>
      </c>
      <c r="G14" s="226">
        <v>-2.6000000000000002E-2</v>
      </c>
      <c r="H14" s="227">
        <v>-1.9E-2</v>
      </c>
      <c r="I14" s="227">
        <v>6.0000000000000001E-3</v>
      </c>
      <c r="J14" s="226">
        <v>-6.9999999999999993E-3</v>
      </c>
      <c r="K14" s="227">
        <v>1.1000000000000001E-2</v>
      </c>
      <c r="L14" s="228">
        <v>7.2999999999999995E-2</v>
      </c>
      <c r="M14" s="219"/>
      <c r="N14" s="231"/>
      <c r="O14" s="232" t="s">
        <v>197</v>
      </c>
      <c r="P14" s="233"/>
      <c r="Q14" s="219"/>
      <c r="R14" s="219"/>
      <c r="S14" s="219"/>
      <c r="T14" s="219"/>
      <c r="U14" s="219"/>
      <c r="V14" s="219"/>
      <c r="W14" s="219"/>
      <c r="X14" s="219"/>
      <c r="Y14" s="219"/>
      <c r="Z14" s="222" t="str">
        <f t="shared" si="5"/>
        <v>[ETF 8]</v>
      </c>
      <c r="AA14" s="224">
        <f t="shared" ref="AA14:AJ14" si="15">COVAR($J:$J,C:C)*$M$3</f>
        <v>5.192534E-2</v>
      </c>
      <c r="AB14" s="224">
        <f t="shared" si="15"/>
        <v>5.9324889999999984E-2</v>
      </c>
      <c r="AC14" s="224">
        <f t="shared" si="15"/>
        <v>9.1076940000000023E-2</v>
      </c>
      <c r="AD14" s="224">
        <f t="shared" si="15"/>
        <v>8.1316440000000004E-2</v>
      </c>
      <c r="AE14" s="224">
        <f t="shared" si="15"/>
        <v>7.0355429999999983E-2</v>
      </c>
      <c r="AF14" s="224">
        <f t="shared" si="15"/>
        <v>5.9908650000000008E-2</v>
      </c>
      <c r="AG14" s="224">
        <f t="shared" si="15"/>
        <v>4.9348980000000001E-2</v>
      </c>
      <c r="AH14" s="223">
        <f t="shared" si="15"/>
        <v>6.374411000000002E-2</v>
      </c>
      <c r="AI14" s="224">
        <f t="shared" si="15"/>
        <v>2.72186E-3</v>
      </c>
      <c r="AJ14" s="224">
        <f t="shared" si="15"/>
        <v>-1.1425919999999996E-2</v>
      </c>
    </row>
    <row r="15" spans="1:59" ht="17.55" customHeight="1" x14ac:dyDescent="0.3">
      <c r="A15" s="205"/>
      <c r="B15" s="225"/>
      <c r="C15" s="226">
        <v>-2.6000000000000002E-2</v>
      </c>
      <c r="D15" s="227">
        <v>-5.7999999999999996E-2</v>
      </c>
      <c r="E15" s="226">
        <v>-0.14699999999999999</v>
      </c>
      <c r="F15" s="227">
        <v>-0.09</v>
      </c>
      <c r="G15" s="226">
        <v>-7.2999999999999995E-2</v>
      </c>
      <c r="H15" s="227">
        <v>-4.9000000000000002E-2</v>
      </c>
      <c r="I15" s="227">
        <v>-3.1E-2</v>
      </c>
      <c r="J15" s="226">
        <v>-3.2000000000000001E-2</v>
      </c>
      <c r="K15" s="227">
        <v>1.2E-2</v>
      </c>
      <c r="L15" s="228">
        <v>1.3000000000000001E-2</v>
      </c>
      <c r="M15" s="219"/>
      <c r="N15" s="234" t="s">
        <v>198</v>
      </c>
      <c r="O15" s="235" t="s">
        <v>199</v>
      </c>
      <c r="P15" s="236" t="s">
        <v>200</v>
      </c>
      <c r="Q15" s="219"/>
      <c r="R15" s="219"/>
      <c r="S15" s="219"/>
      <c r="T15" s="219"/>
      <c r="U15" s="219"/>
      <c r="V15" s="219"/>
      <c r="W15" s="219"/>
      <c r="X15" s="219"/>
      <c r="Y15" s="219"/>
      <c r="Z15" s="222" t="str">
        <f t="shared" si="5"/>
        <v>[ETF 9]</v>
      </c>
      <c r="AA15" s="224">
        <f t="shared" ref="AA15:AJ15" si="16">COVAR($K:$K,C:C)*$M$3</f>
        <v>1.8278400000000001E-3</v>
      </c>
      <c r="AB15" s="224">
        <f t="shared" si="16"/>
        <v>2.1465400000000002E-3</v>
      </c>
      <c r="AC15" s="224">
        <f t="shared" si="16"/>
        <v>1.9662400000000002E-3</v>
      </c>
      <c r="AD15" s="224">
        <f t="shared" si="16"/>
        <v>2.2504399999999998E-3</v>
      </c>
      <c r="AE15" s="224">
        <f t="shared" si="16"/>
        <v>1.6213799999999997E-3</v>
      </c>
      <c r="AF15" s="224">
        <f t="shared" si="16"/>
        <v>-2.2897000000000013E-3</v>
      </c>
      <c r="AG15" s="224">
        <f t="shared" si="16"/>
        <v>1.6530800000000001E-3</v>
      </c>
      <c r="AH15" s="224">
        <f t="shared" si="16"/>
        <v>2.72186E-3</v>
      </c>
      <c r="AI15" s="223">
        <f t="shared" si="16"/>
        <v>2.8323600000000003E-3</v>
      </c>
      <c r="AJ15" s="224">
        <f t="shared" si="16"/>
        <v>-2.3297199999999995E-3</v>
      </c>
    </row>
    <row r="16" spans="1:59" ht="17.55" customHeight="1" x14ac:dyDescent="0.3">
      <c r="A16" s="205"/>
      <c r="B16" s="225"/>
      <c r="C16" s="226">
        <v>-0.01</v>
      </c>
      <c r="D16" s="227">
        <v>-2.5000000000000001E-2</v>
      </c>
      <c r="E16" s="226">
        <v>1.4999999999999999E-2</v>
      </c>
      <c r="F16" s="227">
        <v>4.9000000000000002E-2</v>
      </c>
      <c r="G16" s="226">
        <v>2.6000000000000002E-2</v>
      </c>
      <c r="H16" s="227">
        <v>-2.7000000000000003E-2</v>
      </c>
      <c r="I16" s="227">
        <v>4.5999999999999999E-2</v>
      </c>
      <c r="J16" s="226">
        <v>1.6E-2</v>
      </c>
      <c r="K16" s="227">
        <v>1.1000000000000001E-2</v>
      </c>
      <c r="L16" s="228">
        <v>4.9000000000000002E-2</v>
      </c>
      <c r="M16" s="219"/>
      <c r="N16" s="237" t="str">
        <f>O6</f>
        <v>[ETF 1]</v>
      </c>
      <c r="O16" s="238">
        <f>O8</f>
        <v>0.22432810897083222</v>
      </c>
      <c r="P16" s="239">
        <v>8.729000631111837E-2</v>
      </c>
      <c r="S16" s="219"/>
      <c r="T16" s="219"/>
      <c r="U16" s="219"/>
      <c r="V16" s="219"/>
      <c r="W16" s="219"/>
      <c r="X16" s="219"/>
      <c r="Y16" s="219"/>
      <c r="Z16" s="222" t="str">
        <f t="shared" si="5"/>
        <v>[ETF 10]</v>
      </c>
      <c r="AA16" s="224">
        <f t="shared" ref="AA16:AJ16" si="17">COVAR($L:$L,C:C)*$M$3</f>
        <v>-8.6732800000000002E-3</v>
      </c>
      <c r="AB16" s="224">
        <f t="shared" si="17"/>
        <v>-8.1790799999999966E-3</v>
      </c>
      <c r="AC16" s="224">
        <f t="shared" si="17"/>
        <v>-1.4356079999999997E-2</v>
      </c>
      <c r="AD16" s="224">
        <f t="shared" si="17"/>
        <v>-1.4657480000000001E-2</v>
      </c>
      <c r="AE16" s="224">
        <f t="shared" si="17"/>
        <v>-1.0865959999999999E-2</v>
      </c>
      <c r="AF16" s="224">
        <f t="shared" si="17"/>
        <v>-1.1240999999999999E-2</v>
      </c>
      <c r="AG16" s="224">
        <f t="shared" si="17"/>
        <v>-8.1461600000000012E-3</v>
      </c>
      <c r="AH16" s="224">
        <f t="shared" si="17"/>
        <v>-1.1425919999999996E-2</v>
      </c>
      <c r="AI16" s="224">
        <f t="shared" si="17"/>
        <v>-2.3297199999999995E-3</v>
      </c>
      <c r="AJ16" s="223">
        <f t="shared" si="17"/>
        <v>2.563824E-2</v>
      </c>
    </row>
    <row r="17" spans="1:27" ht="17.55" customHeight="1" x14ac:dyDescent="0.3">
      <c r="A17" s="205"/>
      <c r="B17" s="225"/>
      <c r="C17" s="226">
        <v>-9.4E-2</v>
      </c>
      <c r="D17" s="227">
        <v>-8.6999999999999994E-2</v>
      </c>
      <c r="E17" s="226">
        <v>-5.2000000000000005E-2</v>
      </c>
      <c r="F17" s="227">
        <v>-1.3999999999999999E-2</v>
      </c>
      <c r="G17" s="226">
        <v>-8.900000000000001E-2</v>
      </c>
      <c r="H17" s="227">
        <v>-0.107</v>
      </c>
      <c r="I17" s="227">
        <v>-5.0999999999999997E-2</v>
      </c>
      <c r="J17" s="226">
        <v>-6.8000000000000005E-2</v>
      </c>
      <c r="K17" s="227">
        <v>1.3999999999999999E-2</v>
      </c>
      <c r="L17" s="228">
        <v>0.192</v>
      </c>
      <c r="M17" s="219"/>
      <c r="N17" s="237" t="str">
        <f>P6</f>
        <v>[ETF 2]</v>
      </c>
      <c r="O17" s="238">
        <f>P8</f>
        <v>0.22782360704724103</v>
      </c>
      <c r="P17" s="239">
        <v>0</v>
      </c>
      <c r="S17" s="219"/>
      <c r="T17" s="219"/>
      <c r="U17" s="219"/>
      <c r="V17" s="219"/>
      <c r="W17" s="219"/>
      <c r="X17" s="219"/>
      <c r="Y17" s="219"/>
      <c r="Z17" s="240"/>
    </row>
    <row r="18" spans="1:27" ht="17.55" customHeight="1" x14ac:dyDescent="0.3">
      <c r="A18" s="205"/>
      <c r="B18" s="225"/>
      <c r="C18" s="226">
        <v>-2.4E-2</v>
      </c>
      <c r="D18" s="227">
        <v>-0.04</v>
      </c>
      <c r="E18" s="226">
        <v>-0.13500000000000001</v>
      </c>
      <c r="F18" s="227">
        <v>-8.1000000000000003E-2</v>
      </c>
      <c r="G18" s="226">
        <v>-8.5000000000000006E-2</v>
      </c>
      <c r="H18" s="227">
        <v>-7.2999999999999995E-2</v>
      </c>
      <c r="I18" s="227">
        <v>-6.6000000000000003E-2</v>
      </c>
      <c r="J18" s="226">
        <v>-7.4999999999999997E-2</v>
      </c>
      <c r="K18" s="227">
        <v>3.2000000000000001E-2</v>
      </c>
      <c r="L18" s="228">
        <v>0.02</v>
      </c>
      <c r="M18" s="219"/>
      <c r="N18" s="237" t="str">
        <f>Q6</f>
        <v>[ETF 3]</v>
      </c>
      <c r="O18" s="238">
        <f>Q8</f>
        <v>0.29082048471469646</v>
      </c>
      <c r="P18" s="239">
        <v>0</v>
      </c>
      <c r="S18" s="219"/>
      <c r="T18" s="219"/>
      <c r="U18" s="219"/>
      <c r="V18" s="219"/>
      <c r="W18" s="219"/>
      <c r="X18" s="219"/>
      <c r="Y18" s="219"/>
      <c r="Z18" s="241"/>
      <c r="AA18" s="219"/>
    </row>
    <row r="19" spans="1:27" ht="17.55" customHeight="1" x14ac:dyDescent="0.3">
      <c r="A19" s="205"/>
      <c r="B19" s="225"/>
      <c r="C19" s="226">
        <v>0.127</v>
      </c>
      <c r="D19" s="227">
        <v>0.17100000000000001</v>
      </c>
      <c r="E19" s="226">
        <v>0.2</v>
      </c>
      <c r="F19" s="227">
        <v>0.14599999999999999</v>
      </c>
      <c r="G19" s="226">
        <v>0.21100000000000002</v>
      </c>
      <c r="H19" s="227">
        <v>0.17800000000000002</v>
      </c>
      <c r="I19" s="227">
        <v>0.155</v>
      </c>
      <c r="J19" s="226">
        <v>0.16</v>
      </c>
      <c r="K19" s="227">
        <v>0.02</v>
      </c>
      <c r="L19" s="228">
        <v>3.7999999999999999E-2</v>
      </c>
      <c r="M19" s="219"/>
      <c r="N19" s="237" t="str">
        <f>R6</f>
        <v>[ETF 4]</v>
      </c>
      <c r="O19" s="238">
        <f>R8</f>
        <v>0.23600887454760944</v>
      </c>
      <c r="P19" s="239">
        <v>0</v>
      </c>
      <c r="S19" s="219"/>
      <c r="T19" s="219"/>
      <c r="U19" s="219"/>
      <c r="V19" s="219"/>
      <c r="W19" s="219"/>
      <c r="X19" s="219"/>
      <c r="Y19" s="219"/>
      <c r="Z19" s="241"/>
      <c r="AA19" s="219"/>
    </row>
    <row r="20" spans="1:27" ht="17.55" customHeight="1" x14ac:dyDescent="0.3">
      <c r="A20" s="205"/>
      <c r="B20" s="225"/>
      <c r="C20" s="226">
        <v>-6.0000000000000001E-3</v>
      </c>
      <c r="D20" s="227">
        <v>-1.9E-2</v>
      </c>
      <c r="E20" s="226">
        <v>4.0000000000000001E-3</v>
      </c>
      <c r="F20" s="227">
        <v>3.1E-2</v>
      </c>
      <c r="G20" s="226">
        <v>1.3999999999999999E-2</v>
      </c>
      <c r="H20" s="227">
        <v>-3.2000000000000001E-2</v>
      </c>
      <c r="I20" s="227">
        <v>-8.0000000000000002E-3</v>
      </c>
      <c r="J20" s="226">
        <v>-1.1000000000000001E-2</v>
      </c>
      <c r="K20" s="227">
        <v>3.4000000000000002E-2</v>
      </c>
      <c r="L20" s="228">
        <v>3.5000000000000003E-2</v>
      </c>
      <c r="M20" s="219"/>
      <c r="N20" s="237" t="str">
        <f>S6</f>
        <v>[ETF 5]</v>
      </c>
      <c r="O20" s="238">
        <f>S8</f>
        <v>0.25084540733605998</v>
      </c>
      <c r="P20" s="239">
        <v>0</v>
      </c>
      <c r="S20" s="219"/>
      <c r="T20" s="219"/>
      <c r="U20" s="219"/>
      <c r="V20" s="219"/>
      <c r="W20" s="219"/>
      <c r="X20" s="219"/>
      <c r="Y20" s="219"/>
      <c r="Z20" s="241"/>
      <c r="AA20" s="219"/>
    </row>
    <row r="21" spans="1:27" ht="17.55" customHeight="1" x14ac:dyDescent="0.3">
      <c r="A21" s="205"/>
      <c r="B21" s="225"/>
      <c r="C21" s="226">
        <v>8.1000000000000003E-2</v>
      </c>
      <c r="D21" s="227">
        <v>8.5999999999999993E-2</v>
      </c>
      <c r="E21" s="226">
        <v>9.6000000000000002E-2</v>
      </c>
      <c r="F21" s="227">
        <v>0.10199999999999999</v>
      </c>
      <c r="G21" s="226">
        <v>0.107</v>
      </c>
      <c r="H21" s="227">
        <v>9.3000000000000013E-2</v>
      </c>
      <c r="I21" s="227">
        <v>6.2E-2</v>
      </c>
      <c r="J21" s="226">
        <v>6.5000000000000002E-2</v>
      </c>
      <c r="K21" s="227">
        <v>0.02</v>
      </c>
      <c r="L21" s="228">
        <v>5.2000000000000005E-2</v>
      </c>
      <c r="M21" s="219"/>
      <c r="N21" s="237" t="str">
        <f>T6</f>
        <v>[ETF 6]</v>
      </c>
      <c r="O21" s="238">
        <f>T8</f>
        <v>0.25890770236156668</v>
      </c>
      <c r="P21" s="239">
        <v>0.16270999405369732</v>
      </c>
      <c r="S21" s="219"/>
      <c r="T21" s="219"/>
      <c r="U21" s="219"/>
      <c r="V21" s="219"/>
      <c r="W21" s="219"/>
      <c r="X21" s="219"/>
      <c r="Y21" s="219"/>
      <c r="Z21" s="241"/>
      <c r="AA21" s="219"/>
    </row>
    <row r="22" spans="1:27" ht="17.55" customHeight="1" x14ac:dyDescent="0.3">
      <c r="A22" s="205"/>
      <c r="B22" s="225"/>
      <c r="C22" s="226">
        <v>4.4000000000000004E-2</v>
      </c>
      <c r="D22" s="227">
        <v>3.7999999999999999E-2</v>
      </c>
      <c r="E22" s="226">
        <v>4.4999999999999998E-2</v>
      </c>
      <c r="F22" s="227">
        <v>0.13</v>
      </c>
      <c r="G22" s="226">
        <v>5.4000000000000006E-2</v>
      </c>
      <c r="H22" s="227">
        <v>5.2000000000000005E-2</v>
      </c>
      <c r="I22" s="227">
        <v>2.5000000000000001E-2</v>
      </c>
      <c r="J22" s="226">
        <v>5.0999999999999997E-2</v>
      </c>
      <c r="K22" s="227">
        <v>2.4E-2</v>
      </c>
      <c r="L22" s="228">
        <v>-2.3E-2</v>
      </c>
      <c r="M22" s="219"/>
      <c r="N22" s="237" t="str">
        <f>U6</f>
        <v>[ETF 7]</v>
      </c>
      <c r="O22" s="238">
        <f>U8</f>
        <v>0.21689599546340821</v>
      </c>
      <c r="P22" s="239">
        <v>0.25</v>
      </c>
      <c r="S22" s="219"/>
      <c r="T22" s="219"/>
      <c r="U22" s="219"/>
      <c r="V22" s="219"/>
      <c r="W22" s="219"/>
      <c r="X22" s="219"/>
      <c r="Y22" s="219"/>
      <c r="Z22" s="241"/>
      <c r="AA22" s="219"/>
    </row>
    <row r="23" spans="1:27" ht="17.55" customHeight="1" x14ac:dyDescent="0.3">
      <c r="A23" s="205"/>
      <c r="B23" s="225"/>
      <c r="C23" s="226">
        <v>-4.9000000000000002E-2</v>
      </c>
      <c r="D23" s="227">
        <v>-3.9E-2</v>
      </c>
      <c r="E23" s="226">
        <v>-0.158</v>
      </c>
      <c r="F23" s="227">
        <v>-0.125</v>
      </c>
      <c r="G23" s="226">
        <v>-7.9000000000000001E-2</v>
      </c>
      <c r="H23" s="227">
        <v>1.9E-2</v>
      </c>
      <c r="I23" s="227">
        <v>-5.7999999999999996E-2</v>
      </c>
      <c r="J23" s="226">
        <v>-8.5999999999999993E-2</v>
      </c>
      <c r="K23" s="227">
        <v>2.6000000000000002E-2</v>
      </c>
      <c r="L23" s="228">
        <v>-2.7999999999999997E-2</v>
      </c>
      <c r="M23" s="219"/>
      <c r="N23" s="237" t="str">
        <f>V6</f>
        <v>[ETF 8]</v>
      </c>
      <c r="O23" s="238">
        <f>V8</f>
        <v>0.20328180072639035</v>
      </c>
      <c r="P23" s="239">
        <v>0</v>
      </c>
      <c r="S23" s="219"/>
      <c r="T23" s="219"/>
      <c r="U23" s="219"/>
      <c r="V23" s="219"/>
      <c r="W23" s="219"/>
      <c r="X23" s="219"/>
      <c r="Y23" s="219"/>
      <c r="Z23" s="241"/>
      <c r="AA23" s="219"/>
    </row>
    <row r="24" spans="1:27" ht="17.55" customHeight="1" x14ac:dyDescent="0.3">
      <c r="A24" s="205"/>
      <c r="B24" s="225"/>
      <c r="C24" s="226">
        <v>1.8000000000000002E-2</v>
      </c>
      <c r="D24" s="227">
        <v>-6.0000000000000001E-3</v>
      </c>
      <c r="E24" s="226">
        <v>-6.9999999999999993E-3</v>
      </c>
      <c r="F24" s="227">
        <v>-1.7000000000000001E-2</v>
      </c>
      <c r="G24" s="226">
        <v>-3.1E-2</v>
      </c>
      <c r="H24" s="227">
        <v>2.1000000000000001E-2</v>
      </c>
      <c r="I24" s="227">
        <v>-3.0000000000000001E-3</v>
      </c>
      <c r="J24" s="226">
        <v>-4.0000000000000001E-3</v>
      </c>
      <c r="K24" s="227">
        <v>5.2000000000000005E-2</v>
      </c>
      <c r="L24" s="228">
        <v>-0.156</v>
      </c>
      <c r="M24" s="219"/>
      <c r="N24" s="237" t="str">
        <f>W6</f>
        <v>[ETF 9]</v>
      </c>
      <c r="O24" s="238">
        <f>W8</f>
        <v>9.137387398832808E-2</v>
      </c>
      <c r="P24" s="239">
        <v>0.25</v>
      </c>
      <c r="S24" s="219"/>
      <c r="T24" s="219"/>
      <c r="U24" s="219"/>
      <c r="V24" s="219"/>
      <c r="W24" s="219"/>
      <c r="X24" s="219"/>
      <c r="Y24" s="219"/>
      <c r="Z24" s="241"/>
      <c r="AA24" s="219"/>
    </row>
    <row r="25" spans="1:27" ht="17.55" customHeight="1" x14ac:dyDescent="0.3">
      <c r="A25" s="205"/>
      <c r="B25" s="225"/>
      <c r="C25" s="226">
        <v>1.3000000000000001E-2</v>
      </c>
      <c r="D25" s="227">
        <v>-1.1000000000000001E-2</v>
      </c>
      <c r="E25" s="226">
        <v>-4.4999999999999998E-2</v>
      </c>
      <c r="F25" s="227">
        <v>-8.4000000000000005E-2</v>
      </c>
      <c r="G25" s="226">
        <v>-4.2999999999999997E-2</v>
      </c>
      <c r="H25" s="227">
        <v>0.17</v>
      </c>
      <c r="I25" s="227">
        <v>-2.3E-2</v>
      </c>
      <c r="J25" s="226">
        <v>-7.2999999999999995E-2</v>
      </c>
      <c r="K25" s="227">
        <v>-6.6000000000000003E-2</v>
      </c>
      <c r="L25" s="228">
        <v>0.16</v>
      </c>
      <c r="M25" s="219"/>
      <c r="N25" s="242" t="str">
        <f>X6</f>
        <v>[ETF 10]</v>
      </c>
      <c r="O25" s="243">
        <f>X8</f>
        <v>0.12900961236584951</v>
      </c>
      <c r="P25" s="244">
        <v>0.25</v>
      </c>
      <c r="S25" s="219"/>
      <c r="T25" s="219"/>
      <c r="U25" s="219"/>
      <c r="V25" s="219"/>
      <c r="W25" s="219"/>
      <c r="X25" s="219"/>
      <c r="Y25" s="219"/>
      <c r="Z25" s="241"/>
      <c r="AA25" s="219"/>
    </row>
    <row r="26" spans="1:27" ht="17.55" customHeight="1" x14ac:dyDescent="0.3">
      <c r="A26" s="205"/>
      <c r="B26" s="245"/>
      <c r="C26" s="246">
        <v>0.1</v>
      </c>
      <c r="D26" s="247">
        <v>0.12300000000000001</v>
      </c>
      <c r="E26" s="246">
        <v>0.249</v>
      </c>
      <c r="F26" s="247">
        <v>0.13100000000000001</v>
      </c>
      <c r="G26" s="246">
        <v>0.19500000000000001</v>
      </c>
      <c r="H26" s="247">
        <v>0.16300000000000001</v>
      </c>
      <c r="I26" s="247">
        <v>0.154</v>
      </c>
      <c r="J26" s="246">
        <v>0.17100000000000001</v>
      </c>
      <c r="K26" s="247">
        <v>1.3000000000000001E-2</v>
      </c>
      <c r="L26" s="248">
        <v>-7.5999999999999998E-2</v>
      </c>
      <c r="M26" s="219"/>
      <c r="N26" s="219"/>
      <c r="P26" s="219"/>
      <c r="S26" s="219"/>
      <c r="T26" s="219"/>
      <c r="U26" s="219"/>
      <c r="V26" s="219"/>
      <c r="W26" s="219"/>
      <c r="X26" s="219"/>
      <c r="Y26" s="219"/>
      <c r="Z26" s="241"/>
      <c r="AA26" s="219"/>
    </row>
    <row r="27" spans="1:27" ht="17.55" customHeight="1" x14ac:dyDescent="0.3">
      <c r="C27" s="249"/>
      <c r="D27" s="249"/>
      <c r="E27" s="249"/>
      <c r="F27" s="249"/>
      <c r="G27" s="249"/>
      <c r="H27" s="249"/>
      <c r="I27" s="249"/>
      <c r="J27" s="249"/>
      <c r="K27" s="249"/>
      <c r="L27" s="249"/>
      <c r="N27" s="250" t="s">
        <v>222</v>
      </c>
      <c r="O27" s="251"/>
      <c r="P27" s="252">
        <v>0.25</v>
      </c>
      <c r="R27" s="229"/>
      <c r="S27" s="219"/>
      <c r="T27" s="219"/>
      <c r="U27" s="219"/>
      <c r="V27" s="219"/>
      <c r="W27" s="219"/>
      <c r="X27" s="219"/>
      <c r="Z27" s="241"/>
      <c r="AA27" s="219"/>
    </row>
    <row r="28" spans="1:27" ht="17.55" customHeight="1" x14ac:dyDescent="0.3">
      <c r="C28" s="249"/>
      <c r="D28" s="249"/>
      <c r="E28" s="249"/>
      <c r="F28" s="249"/>
      <c r="G28" s="249"/>
      <c r="H28" s="249"/>
      <c r="I28" s="249"/>
      <c r="J28" s="249"/>
      <c r="K28" s="249"/>
      <c r="L28" s="249"/>
      <c r="N28" s="250" t="s">
        <v>219</v>
      </c>
      <c r="O28" s="251"/>
      <c r="P28" s="253">
        <f>SUM(P16:P25)</f>
        <v>1.0000000003648157</v>
      </c>
      <c r="R28" s="229"/>
      <c r="Z28" s="240"/>
    </row>
    <row r="29" spans="1:27" ht="17.55" customHeight="1" x14ac:dyDescent="0.3">
      <c r="C29" s="249"/>
      <c r="D29" s="249"/>
      <c r="E29" s="249"/>
      <c r="F29" s="249"/>
      <c r="G29" s="249"/>
      <c r="H29" s="249"/>
      <c r="I29" s="249"/>
      <c r="J29" s="249"/>
      <c r="K29" s="249"/>
      <c r="L29" s="249"/>
      <c r="Q29" s="254"/>
      <c r="Z29" s="240"/>
    </row>
    <row r="30" spans="1:27" ht="17.55" customHeight="1" x14ac:dyDescent="0.3">
      <c r="C30" s="249"/>
      <c r="D30" s="249"/>
      <c r="E30" s="249"/>
      <c r="F30" s="249"/>
      <c r="G30" s="249"/>
      <c r="H30" s="249"/>
      <c r="I30" s="249"/>
      <c r="J30" s="249"/>
      <c r="K30" s="249"/>
      <c r="L30" s="249"/>
      <c r="N30" s="255" t="s">
        <v>201</v>
      </c>
      <c r="O30" s="256"/>
      <c r="P30" s="257">
        <f t="array" ref="P30">MMULT(TRANSPOSE(P16:P25),O16:O25)</f>
        <v>0.1710283432139286</v>
      </c>
      <c r="Q30" s="258"/>
      <c r="Z30" s="240"/>
    </row>
    <row r="31" spans="1:27" ht="17.55" customHeight="1" x14ac:dyDescent="0.3">
      <c r="C31" s="249"/>
      <c r="D31" s="249"/>
      <c r="E31" s="249"/>
      <c r="F31" s="249"/>
      <c r="G31" s="249"/>
      <c r="H31" s="249"/>
      <c r="I31" s="249"/>
      <c r="J31" s="249"/>
      <c r="K31" s="249"/>
      <c r="L31" s="249"/>
      <c r="N31" s="259" t="s">
        <v>202</v>
      </c>
      <c r="O31" s="260"/>
      <c r="P31" s="261">
        <f t="array" ref="P31">MMULT(MMULT(TRANSPOSE(P16:P25),AA7:AJ16),P16:P25)</f>
        <v>1.1214262590714341E-2</v>
      </c>
      <c r="Q31" s="219"/>
      <c r="Z31" s="240"/>
    </row>
    <row r="32" spans="1:27" ht="17.55" customHeight="1" x14ac:dyDescent="0.3">
      <c r="C32" s="249"/>
      <c r="D32" s="249"/>
      <c r="E32" s="249"/>
      <c r="F32" s="249"/>
      <c r="G32" s="249"/>
      <c r="H32" s="249"/>
      <c r="I32" s="249"/>
      <c r="J32" s="249"/>
      <c r="K32" s="249"/>
      <c r="L32" s="249"/>
      <c r="N32" s="259" t="s">
        <v>203</v>
      </c>
      <c r="O32" s="262"/>
      <c r="P32" s="263">
        <f>SQRT(P31)</f>
        <v>0.10589741541092654</v>
      </c>
      <c r="Z32" s="240"/>
    </row>
    <row r="33" spans="3:26" x14ac:dyDescent="0.3">
      <c r="C33" s="249"/>
      <c r="D33" s="249"/>
      <c r="E33" s="249"/>
      <c r="F33" s="249"/>
      <c r="G33" s="249"/>
      <c r="H33" s="249"/>
      <c r="I33" s="249"/>
      <c r="J33" s="249"/>
      <c r="K33" s="249"/>
      <c r="L33" s="249"/>
      <c r="N33" s="264" t="s">
        <v>204</v>
      </c>
      <c r="O33" s="265"/>
      <c r="P33" s="266">
        <f>(P30-M4)/P32</f>
        <v>0.85958984797410132</v>
      </c>
      <c r="Z33" s="2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Portfolio_Optimization">
                <anchor moveWithCells="1" sizeWithCells="1">
                  <from>
                    <xdr:col>2</xdr:col>
                    <xdr:colOff>419100</xdr:colOff>
                    <xdr:row>2</xdr:row>
                    <xdr:rowOff>0</xdr:rowOff>
                  </from>
                  <to>
                    <xdr:col>9</xdr:col>
                    <xdr:colOff>571500</xdr:colOff>
                    <xdr:row>3</xdr:row>
                    <xdr:rowOff>198120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816E-9BE1-CA46-9C55-03655EB7C41D}">
  <sheetPr codeName="Sheet5">
    <tabColor theme="3"/>
  </sheetPr>
  <dimension ref="A1:BL137"/>
  <sheetViews>
    <sheetView topLeftCell="C1" zoomScale="64" zoomScaleNormal="60" workbookViewId="0">
      <selection activeCell="J48" sqref="J48"/>
    </sheetView>
  </sheetViews>
  <sheetFormatPr defaultColWidth="0" defaultRowHeight="15.6" x14ac:dyDescent="0.3"/>
  <cols>
    <col min="1" max="1" width="11.19921875" style="4" hidden="1" customWidth="1"/>
    <col min="2" max="2" width="7.69921875" style="4" hidden="1" customWidth="1"/>
    <col min="3" max="3" width="4.09765625" style="4" customWidth="1"/>
    <col min="4" max="4" width="5.69921875" style="4" customWidth="1"/>
    <col min="5" max="5" width="14.5" style="4" customWidth="1"/>
    <col min="6" max="6" width="16.09765625" style="4" customWidth="1"/>
    <col min="7" max="7" width="18.5" style="4" customWidth="1"/>
    <col min="8" max="8" width="16.19921875" style="4" customWidth="1"/>
    <col min="9" max="9" width="18.59765625" style="4" customWidth="1"/>
    <col min="10" max="10" width="6.09765625" style="12" customWidth="1"/>
    <col min="11" max="11" width="21.796875" style="12" customWidth="1"/>
    <col min="12" max="12" width="17.5" style="12" customWidth="1"/>
    <col min="13" max="13" width="16.19921875" style="4" customWidth="1"/>
    <col min="14" max="14" width="11.5" style="4" bestFit="1" customWidth="1"/>
    <col min="15" max="15" width="25.8984375" style="4" customWidth="1"/>
    <col min="16" max="60" width="15.69921875" style="4" customWidth="1"/>
    <col min="61" max="64" width="11.19921875" style="4" customWidth="1"/>
    <col min="65" max="16384" width="11.19921875" style="4" hidden="1"/>
  </cols>
  <sheetData>
    <row r="1" spans="1:60" s="21" customFormat="1" ht="37.200000000000003" customHeight="1" x14ac:dyDescent="0.5">
      <c r="C1" s="26" t="s">
        <v>61</v>
      </c>
      <c r="F1" s="21" t="s">
        <v>62</v>
      </c>
    </row>
    <row r="2" spans="1:60" s="48" customFormat="1" ht="18.600000000000001" thickBot="1" x14ac:dyDescent="0.4">
      <c r="A2" s="44"/>
      <c r="B2" s="44"/>
      <c r="C2" s="45"/>
      <c r="D2" s="550" t="s">
        <v>21</v>
      </c>
      <c r="E2" s="551"/>
      <c r="F2" s="552"/>
      <c r="G2" s="55"/>
      <c r="H2" s="551" t="s">
        <v>70</v>
      </c>
      <c r="I2" s="556"/>
      <c r="J2" s="46"/>
      <c r="K2" s="47"/>
      <c r="L2" s="140" t="s">
        <v>121</v>
      </c>
      <c r="M2" s="139" t="s">
        <v>122</v>
      </c>
      <c r="N2" s="44"/>
      <c r="O2" s="48" t="s">
        <v>27</v>
      </c>
      <c r="P2" s="48">
        <f ca="1">YEAR(TODAY())</f>
        <v>2023</v>
      </c>
      <c r="Q2" s="48">
        <f ca="1">P2+1</f>
        <v>2024</v>
      </c>
      <c r="R2" s="48">
        <f t="shared" ref="R2:BH2" ca="1" si="0">Q2+1</f>
        <v>2025</v>
      </c>
      <c r="S2" s="48">
        <f t="shared" ca="1" si="0"/>
        <v>2026</v>
      </c>
      <c r="T2" s="48">
        <f t="shared" ca="1" si="0"/>
        <v>2027</v>
      </c>
      <c r="U2" s="48">
        <f t="shared" ca="1" si="0"/>
        <v>2028</v>
      </c>
      <c r="V2" s="48">
        <f t="shared" ca="1" si="0"/>
        <v>2029</v>
      </c>
      <c r="W2" s="48">
        <f t="shared" ca="1" si="0"/>
        <v>2030</v>
      </c>
      <c r="X2" s="48">
        <f t="shared" ca="1" si="0"/>
        <v>2031</v>
      </c>
      <c r="Y2" s="48">
        <f t="shared" ca="1" si="0"/>
        <v>2032</v>
      </c>
      <c r="Z2" s="48">
        <f t="shared" ca="1" si="0"/>
        <v>2033</v>
      </c>
      <c r="AA2" s="48">
        <f t="shared" ca="1" si="0"/>
        <v>2034</v>
      </c>
      <c r="AB2" s="48">
        <f t="shared" ca="1" si="0"/>
        <v>2035</v>
      </c>
      <c r="AC2" s="48">
        <f t="shared" ca="1" si="0"/>
        <v>2036</v>
      </c>
      <c r="AD2" s="48">
        <f t="shared" ca="1" si="0"/>
        <v>2037</v>
      </c>
      <c r="AE2" s="48">
        <f t="shared" ca="1" si="0"/>
        <v>2038</v>
      </c>
      <c r="AF2" s="48">
        <f t="shared" ca="1" si="0"/>
        <v>2039</v>
      </c>
      <c r="AG2" s="48">
        <f t="shared" ca="1" si="0"/>
        <v>2040</v>
      </c>
      <c r="AH2" s="48">
        <f t="shared" ca="1" si="0"/>
        <v>2041</v>
      </c>
      <c r="AI2" s="48">
        <f t="shared" ca="1" si="0"/>
        <v>2042</v>
      </c>
      <c r="AJ2" s="48">
        <f t="shared" ca="1" si="0"/>
        <v>2043</v>
      </c>
      <c r="AK2" s="48">
        <f t="shared" ca="1" si="0"/>
        <v>2044</v>
      </c>
      <c r="AL2" s="48">
        <f t="shared" ca="1" si="0"/>
        <v>2045</v>
      </c>
      <c r="AM2" s="48">
        <f t="shared" ca="1" si="0"/>
        <v>2046</v>
      </c>
      <c r="AN2" s="48">
        <f t="shared" ca="1" si="0"/>
        <v>2047</v>
      </c>
      <c r="AO2" s="48">
        <f t="shared" ca="1" si="0"/>
        <v>2048</v>
      </c>
      <c r="AP2" s="48">
        <f t="shared" ca="1" si="0"/>
        <v>2049</v>
      </c>
      <c r="AQ2" s="48">
        <f t="shared" ca="1" si="0"/>
        <v>2050</v>
      </c>
      <c r="AR2" s="48">
        <f t="shared" ca="1" si="0"/>
        <v>2051</v>
      </c>
      <c r="AS2" s="48">
        <f t="shared" ca="1" si="0"/>
        <v>2052</v>
      </c>
      <c r="AT2" s="48">
        <f t="shared" ca="1" si="0"/>
        <v>2053</v>
      </c>
      <c r="AU2" s="48">
        <f t="shared" ca="1" si="0"/>
        <v>2054</v>
      </c>
      <c r="AV2" s="48">
        <f t="shared" ca="1" si="0"/>
        <v>2055</v>
      </c>
      <c r="AW2" s="48">
        <f t="shared" ca="1" si="0"/>
        <v>2056</v>
      </c>
      <c r="AX2" s="48">
        <f t="shared" ca="1" si="0"/>
        <v>2057</v>
      </c>
      <c r="AY2" s="48">
        <f t="shared" ca="1" si="0"/>
        <v>2058</v>
      </c>
      <c r="AZ2" s="48">
        <f t="shared" ca="1" si="0"/>
        <v>2059</v>
      </c>
      <c r="BA2" s="48">
        <f t="shared" ca="1" si="0"/>
        <v>2060</v>
      </c>
      <c r="BB2" s="48">
        <f t="shared" ca="1" si="0"/>
        <v>2061</v>
      </c>
      <c r="BC2" s="48">
        <f t="shared" ca="1" si="0"/>
        <v>2062</v>
      </c>
      <c r="BD2" s="48">
        <f t="shared" ca="1" si="0"/>
        <v>2063</v>
      </c>
      <c r="BE2" s="48">
        <f t="shared" ca="1" si="0"/>
        <v>2064</v>
      </c>
      <c r="BF2" s="48">
        <f t="shared" ca="1" si="0"/>
        <v>2065</v>
      </c>
      <c r="BG2" s="48">
        <f t="shared" ca="1" si="0"/>
        <v>2066</v>
      </c>
      <c r="BH2" s="48">
        <f t="shared" ca="1" si="0"/>
        <v>2067</v>
      </c>
    </row>
    <row r="3" spans="1:60" x14ac:dyDescent="0.3">
      <c r="C3" s="12"/>
      <c r="D3" s="16" t="s">
        <v>15</v>
      </c>
      <c r="E3" s="17"/>
      <c r="F3" s="49" t="s">
        <v>32</v>
      </c>
      <c r="G3" s="49" t="s">
        <v>25</v>
      </c>
      <c r="H3" s="53" t="s">
        <v>88</v>
      </c>
      <c r="I3" s="54" t="s">
        <v>55</v>
      </c>
      <c r="K3" s="16" t="s">
        <v>22</v>
      </c>
      <c r="L3" s="145">
        <f>Summary!E6</f>
        <v>100000</v>
      </c>
      <c r="M3" s="320">
        <f>L3</f>
        <v>100000</v>
      </c>
      <c r="O3" s="5" t="s">
        <v>73</v>
      </c>
      <c r="P3" s="184">
        <f>M3</f>
        <v>100000</v>
      </c>
      <c r="Q3" s="185">
        <f ca="1">P3+IFERROR((VLOOKUP(Q$2,$D$15:$I$24,6,FALSE)),0)</f>
        <v>115000</v>
      </c>
      <c r="R3" s="185">
        <f ca="1">Q3+IFERROR((VLOOKUP(R$2,$D$15:$I$24,6,FALSE)),0)</f>
        <v>115000</v>
      </c>
      <c r="S3" s="185">
        <f t="shared" ref="S3:BH3" ca="1" si="1">R3+IFERROR((VLOOKUP(S$2,$D$15:$I$24,6,FALSE)),0)</f>
        <v>135000</v>
      </c>
      <c r="T3" s="185">
        <f t="shared" ca="1" si="1"/>
        <v>135000</v>
      </c>
      <c r="U3" s="185">
        <f ca="1">T3+IFERROR((VLOOKUP(U$2,$D$15:$I$24,6,FALSE)),0)</f>
        <v>135000</v>
      </c>
      <c r="V3" s="185">
        <f t="shared" ca="1" si="1"/>
        <v>135000</v>
      </c>
      <c r="W3" s="185">
        <f t="shared" ca="1" si="1"/>
        <v>135000</v>
      </c>
      <c r="X3" s="185">
        <f t="shared" ca="1" si="1"/>
        <v>135000</v>
      </c>
      <c r="Y3" s="185">
        <f t="shared" ca="1" si="1"/>
        <v>135000</v>
      </c>
      <c r="Z3" s="185">
        <f t="shared" ca="1" si="1"/>
        <v>135000</v>
      </c>
      <c r="AA3" s="185">
        <f t="shared" ca="1" si="1"/>
        <v>105000</v>
      </c>
      <c r="AB3" s="185">
        <f t="shared" ca="1" si="1"/>
        <v>105000</v>
      </c>
      <c r="AC3" s="185">
        <f t="shared" ca="1" si="1"/>
        <v>130000</v>
      </c>
      <c r="AD3" s="185">
        <f t="shared" ca="1" si="1"/>
        <v>130000</v>
      </c>
      <c r="AE3" s="185">
        <f t="shared" ca="1" si="1"/>
        <v>130000</v>
      </c>
      <c r="AF3" s="185">
        <f t="shared" ca="1" si="1"/>
        <v>130000</v>
      </c>
      <c r="AG3" s="185">
        <f t="shared" ca="1" si="1"/>
        <v>130000</v>
      </c>
      <c r="AH3" s="185">
        <f t="shared" ca="1" si="1"/>
        <v>130000</v>
      </c>
      <c r="AI3" s="185">
        <f t="shared" ca="1" si="1"/>
        <v>130000</v>
      </c>
      <c r="AJ3" s="185">
        <f t="shared" ca="1" si="1"/>
        <v>130000</v>
      </c>
      <c r="AK3" s="185">
        <f t="shared" ca="1" si="1"/>
        <v>130000</v>
      </c>
      <c r="AL3" s="185">
        <f t="shared" ca="1" si="1"/>
        <v>130000</v>
      </c>
      <c r="AM3" s="185">
        <f t="shared" ca="1" si="1"/>
        <v>130000</v>
      </c>
      <c r="AN3" s="185">
        <f t="shared" ca="1" si="1"/>
        <v>130000</v>
      </c>
      <c r="AO3" s="185">
        <f t="shared" ca="1" si="1"/>
        <v>130000</v>
      </c>
      <c r="AP3" s="185">
        <f t="shared" ca="1" si="1"/>
        <v>130000</v>
      </c>
      <c r="AQ3" s="185">
        <f t="shared" ca="1" si="1"/>
        <v>130000</v>
      </c>
      <c r="AR3" s="185">
        <f t="shared" ca="1" si="1"/>
        <v>130000</v>
      </c>
      <c r="AS3" s="185">
        <f t="shared" ca="1" si="1"/>
        <v>130000</v>
      </c>
      <c r="AT3" s="185">
        <f t="shared" ca="1" si="1"/>
        <v>130000</v>
      </c>
      <c r="AU3" s="185">
        <f t="shared" ca="1" si="1"/>
        <v>130000</v>
      </c>
      <c r="AV3" s="185">
        <f t="shared" ca="1" si="1"/>
        <v>130000</v>
      </c>
      <c r="AW3" s="185">
        <f t="shared" ca="1" si="1"/>
        <v>130000</v>
      </c>
      <c r="AX3" s="185">
        <f t="shared" ca="1" si="1"/>
        <v>130000</v>
      </c>
      <c r="AY3" s="185">
        <f t="shared" ca="1" si="1"/>
        <v>130000</v>
      </c>
      <c r="AZ3" s="185">
        <f t="shared" ca="1" si="1"/>
        <v>130000</v>
      </c>
      <c r="BA3" s="185">
        <f t="shared" ca="1" si="1"/>
        <v>130000</v>
      </c>
      <c r="BB3" s="185">
        <f t="shared" ca="1" si="1"/>
        <v>130000</v>
      </c>
      <c r="BC3" s="185">
        <f t="shared" ca="1" si="1"/>
        <v>130000</v>
      </c>
      <c r="BD3" s="185">
        <f t="shared" ca="1" si="1"/>
        <v>130000</v>
      </c>
      <c r="BE3" s="185">
        <f t="shared" ca="1" si="1"/>
        <v>130000</v>
      </c>
      <c r="BF3" s="185">
        <f t="shared" ca="1" si="1"/>
        <v>130000</v>
      </c>
      <c r="BG3" s="185">
        <f t="shared" ca="1" si="1"/>
        <v>130000</v>
      </c>
      <c r="BH3" s="185">
        <f t="shared" ca="1" si="1"/>
        <v>130000</v>
      </c>
    </row>
    <row r="4" spans="1:60" x14ac:dyDescent="0.3">
      <c r="C4" s="12"/>
      <c r="D4" s="99">
        <v>0.18099999999999999</v>
      </c>
      <c r="E4" s="12" t="s">
        <v>95</v>
      </c>
      <c r="F4" s="310">
        <v>0.08</v>
      </c>
      <c r="G4" s="406">
        <v>0</v>
      </c>
      <c r="H4" s="98">
        <f>IFERROR(G4/SUM($G$4:$G$10),0)</f>
        <v>0</v>
      </c>
      <c r="I4" s="308">
        <v>0.77859999999999996</v>
      </c>
      <c r="K4" s="56" t="s">
        <v>89</v>
      </c>
      <c r="L4" s="142">
        <f>SUM(Summary!E8,Summary!E12,Summary!E15,Summary!E14)/Summary!E7</f>
        <v>0.21499999999999997</v>
      </c>
      <c r="M4" s="321">
        <v>0.15</v>
      </c>
      <c r="O4" s="9" t="s">
        <v>77</v>
      </c>
      <c r="P4" s="186">
        <f t="shared" ref="P4:BH4" ca="1" si="2">IFERROR(IF((VLOOKUP(P$2,$D$15:$I$24,4,FALSE))="No",(VLOOKUP(P$2,$D$15:$I$24,3,FALSE)),0),0)</f>
        <v>0</v>
      </c>
      <c r="Q4" s="186">
        <f t="shared" ca="1" si="2"/>
        <v>0</v>
      </c>
      <c r="R4" s="186">
        <f t="shared" ca="1" si="2"/>
        <v>0</v>
      </c>
      <c r="S4" s="186">
        <f t="shared" ca="1" si="2"/>
        <v>0</v>
      </c>
      <c r="T4" s="186">
        <f t="shared" ca="1" si="2"/>
        <v>0</v>
      </c>
      <c r="U4" s="186">
        <f ca="1">IFERROR(IF((VLOOKUP(U$2,$D$15:$I$24,4,FALSE))="No",(VLOOKUP(U$2,$D$15:$I$24,3,FALSE)),0),0)</f>
        <v>0</v>
      </c>
      <c r="V4" s="186">
        <f t="shared" ca="1" si="2"/>
        <v>20000</v>
      </c>
      <c r="W4" s="186">
        <f t="shared" ca="1" si="2"/>
        <v>0</v>
      </c>
      <c r="X4" s="186">
        <f t="shared" ca="1" si="2"/>
        <v>0</v>
      </c>
      <c r="Y4" s="186">
        <f t="shared" ca="1" si="2"/>
        <v>0</v>
      </c>
      <c r="Z4" s="186">
        <f t="shared" ca="1" si="2"/>
        <v>0</v>
      </c>
      <c r="AA4" s="186">
        <f t="shared" ca="1" si="2"/>
        <v>0</v>
      </c>
      <c r="AB4" s="186">
        <f t="shared" ca="1" si="2"/>
        <v>0</v>
      </c>
      <c r="AC4" s="186">
        <f t="shared" ca="1" si="2"/>
        <v>0</v>
      </c>
      <c r="AD4" s="186">
        <f t="shared" ca="1" si="2"/>
        <v>0</v>
      </c>
      <c r="AE4" s="186">
        <f t="shared" ca="1" si="2"/>
        <v>0</v>
      </c>
      <c r="AF4" s="186">
        <f t="shared" ca="1" si="2"/>
        <v>0</v>
      </c>
      <c r="AG4" s="186">
        <f t="shared" ca="1" si="2"/>
        <v>0</v>
      </c>
      <c r="AH4" s="186">
        <f t="shared" ca="1" si="2"/>
        <v>0</v>
      </c>
      <c r="AI4" s="186">
        <f t="shared" ca="1" si="2"/>
        <v>0</v>
      </c>
      <c r="AJ4" s="186">
        <f t="shared" ca="1" si="2"/>
        <v>0</v>
      </c>
      <c r="AK4" s="186">
        <f t="shared" ca="1" si="2"/>
        <v>0</v>
      </c>
      <c r="AL4" s="186">
        <f t="shared" ca="1" si="2"/>
        <v>0</v>
      </c>
      <c r="AM4" s="186">
        <f t="shared" ca="1" si="2"/>
        <v>0</v>
      </c>
      <c r="AN4" s="186">
        <f t="shared" ca="1" si="2"/>
        <v>0</v>
      </c>
      <c r="AO4" s="186">
        <f t="shared" ca="1" si="2"/>
        <v>0</v>
      </c>
      <c r="AP4" s="186">
        <f t="shared" ca="1" si="2"/>
        <v>0</v>
      </c>
      <c r="AQ4" s="186">
        <f t="shared" ca="1" si="2"/>
        <v>0</v>
      </c>
      <c r="AR4" s="186">
        <f t="shared" ca="1" si="2"/>
        <v>0</v>
      </c>
      <c r="AS4" s="186">
        <f t="shared" ca="1" si="2"/>
        <v>0</v>
      </c>
      <c r="AT4" s="186">
        <f t="shared" ca="1" si="2"/>
        <v>0</v>
      </c>
      <c r="AU4" s="186">
        <f t="shared" ca="1" si="2"/>
        <v>0</v>
      </c>
      <c r="AV4" s="186">
        <f t="shared" ca="1" si="2"/>
        <v>0</v>
      </c>
      <c r="AW4" s="186">
        <f t="shared" ca="1" si="2"/>
        <v>0</v>
      </c>
      <c r="AX4" s="186">
        <f t="shared" ca="1" si="2"/>
        <v>0</v>
      </c>
      <c r="AY4" s="186">
        <f t="shared" ca="1" si="2"/>
        <v>0</v>
      </c>
      <c r="AZ4" s="186">
        <f t="shared" ca="1" si="2"/>
        <v>0</v>
      </c>
      <c r="BA4" s="186">
        <f t="shared" ca="1" si="2"/>
        <v>0</v>
      </c>
      <c r="BB4" s="186">
        <f t="shared" ca="1" si="2"/>
        <v>0</v>
      </c>
      <c r="BC4" s="186">
        <f t="shared" ca="1" si="2"/>
        <v>0</v>
      </c>
      <c r="BD4" s="186">
        <f t="shared" ca="1" si="2"/>
        <v>0</v>
      </c>
      <c r="BE4" s="186">
        <f t="shared" ca="1" si="2"/>
        <v>0</v>
      </c>
      <c r="BF4" s="186">
        <f t="shared" ca="1" si="2"/>
        <v>0</v>
      </c>
      <c r="BG4" s="186">
        <f t="shared" ca="1" si="2"/>
        <v>0</v>
      </c>
      <c r="BH4" s="186">
        <f t="shared" ca="1" si="2"/>
        <v>0</v>
      </c>
    </row>
    <row r="5" spans="1:60" x14ac:dyDescent="0.3">
      <c r="B5" s="4" t="s">
        <v>18</v>
      </c>
      <c r="C5" s="12"/>
      <c r="D5" s="99">
        <v>9.0999999999999998E-2</v>
      </c>
      <c r="E5" s="12" t="s">
        <v>114</v>
      </c>
      <c r="F5" s="310">
        <v>0.03</v>
      </c>
      <c r="G5" s="406">
        <v>0</v>
      </c>
      <c r="H5" s="32">
        <f>IFERROR(G5/SUM($G$4:$G$10),0)</f>
        <v>0</v>
      </c>
      <c r="I5" s="308">
        <v>0.09</v>
      </c>
      <c r="K5" s="57" t="s">
        <v>123</v>
      </c>
      <c r="L5" s="141"/>
      <c r="M5" s="321">
        <v>1</v>
      </c>
      <c r="O5" s="5" t="s">
        <v>76</v>
      </c>
      <c r="P5" s="184">
        <f>P3*L4</f>
        <v>21499.999999999996</v>
      </c>
      <c r="Q5" s="185">
        <f ca="1">(Q3*$M$4)+(Q4*$M$5)</f>
        <v>17250</v>
      </c>
      <c r="R5" s="185">
        <f t="shared" ref="R5:BH5" ca="1" si="3">(R3*$M$4)+(R4*$M$5)</f>
        <v>17250</v>
      </c>
      <c r="S5" s="185">
        <f t="shared" ca="1" si="3"/>
        <v>20250</v>
      </c>
      <c r="T5" s="185">
        <f t="shared" ca="1" si="3"/>
        <v>20250</v>
      </c>
      <c r="U5" s="185">
        <f t="shared" ca="1" si="3"/>
        <v>20250</v>
      </c>
      <c r="V5" s="185">
        <f t="shared" ca="1" si="3"/>
        <v>40250</v>
      </c>
      <c r="W5" s="185">
        <f t="shared" ca="1" si="3"/>
        <v>20250</v>
      </c>
      <c r="X5" s="185">
        <f t="shared" ca="1" si="3"/>
        <v>20250</v>
      </c>
      <c r="Y5" s="185">
        <f t="shared" ca="1" si="3"/>
        <v>20250</v>
      </c>
      <c r="Z5" s="185">
        <f t="shared" ca="1" si="3"/>
        <v>20250</v>
      </c>
      <c r="AA5" s="185">
        <f t="shared" ca="1" si="3"/>
        <v>15750</v>
      </c>
      <c r="AB5" s="185">
        <f t="shared" ca="1" si="3"/>
        <v>15750</v>
      </c>
      <c r="AC5" s="185">
        <f t="shared" ca="1" si="3"/>
        <v>19500</v>
      </c>
      <c r="AD5" s="185">
        <f t="shared" ca="1" si="3"/>
        <v>19500</v>
      </c>
      <c r="AE5" s="185">
        <f t="shared" ca="1" si="3"/>
        <v>19500</v>
      </c>
      <c r="AF5" s="185">
        <f t="shared" ca="1" si="3"/>
        <v>19500</v>
      </c>
      <c r="AG5" s="185">
        <f t="shared" ca="1" si="3"/>
        <v>19500</v>
      </c>
      <c r="AH5" s="185">
        <f t="shared" ca="1" si="3"/>
        <v>19500</v>
      </c>
      <c r="AI5" s="185">
        <f t="shared" ca="1" si="3"/>
        <v>19500</v>
      </c>
      <c r="AJ5" s="185">
        <f t="shared" ca="1" si="3"/>
        <v>19500</v>
      </c>
      <c r="AK5" s="185">
        <f t="shared" ca="1" si="3"/>
        <v>19500</v>
      </c>
      <c r="AL5" s="185">
        <f t="shared" ca="1" si="3"/>
        <v>19500</v>
      </c>
      <c r="AM5" s="185">
        <f t="shared" ca="1" si="3"/>
        <v>19500</v>
      </c>
      <c r="AN5" s="185">
        <f t="shared" ca="1" si="3"/>
        <v>19500</v>
      </c>
      <c r="AO5" s="185">
        <f t="shared" ca="1" si="3"/>
        <v>19500</v>
      </c>
      <c r="AP5" s="185">
        <f t="shared" ca="1" si="3"/>
        <v>19500</v>
      </c>
      <c r="AQ5" s="185">
        <f t="shared" ca="1" si="3"/>
        <v>19500</v>
      </c>
      <c r="AR5" s="185">
        <f t="shared" ca="1" si="3"/>
        <v>19500</v>
      </c>
      <c r="AS5" s="185">
        <f t="shared" ca="1" si="3"/>
        <v>19500</v>
      </c>
      <c r="AT5" s="185">
        <f t="shared" ca="1" si="3"/>
        <v>19500</v>
      </c>
      <c r="AU5" s="185">
        <f t="shared" ca="1" si="3"/>
        <v>19500</v>
      </c>
      <c r="AV5" s="185">
        <f t="shared" ca="1" si="3"/>
        <v>19500</v>
      </c>
      <c r="AW5" s="185">
        <f t="shared" ca="1" si="3"/>
        <v>19500</v>
      </c>
      <c r="AX5" s="185">
        <f t="shared" ca="1" si="3"/>
        <v>19500</v>
      </c>
      <c r="AY5" s="185">
        <f t="shared" ca="1" si="3"/>
        <v>19500</v>
      </c>
      <c r="AZ5" s="185">
        <f t="shared" ca="1" si="3"/>
        <v>19500</v>
      </c>
      <c r="BA5" s="185">
        <f t="shared" ca="1" si="3"/>
        <v>19500</v>
      </c>
      <c r="BB5" s="185">
        <f t="shared" ca="1" si="3"/>
        <v>19500</v>
      </c>
      <c r="BC5" s="185">
        <f t="shared" ca="1" si="3"/>
        <v>19500</v>
      </c>
      <c r="BD5" s="185">
        <f t="shared" ca="1" si="3"/>
        <v>19500</v>
      </c>
      <c r="BE5" s="185">
        <f t="shared" ca="1" si="3"/>
        <v>19500</v>
      </c>
      <c r="BF5" s="185">
        <f t="shared" ca="1" si="3"/>
        <v>19500</v>
      </c>
      <c r="BG5" s="185">
        <f t="shared" ca="1" si="3"/>
        <v>19500</v>
      </c>
      <c r="BH5" s="185">
        <f t="shared" ca="1" si="3"/>
        <v>19500</v>
      </c>
    </row>
    <row r="6" spans="1:60" x14ac:dyDescent="0.3">
      <c r="B6" s="4" t="s">
        <v>28</v>
      </c>
      <c r="C6" s="12"/>
      <c r="D6" s="99">
        <v>0.6</v>
      </c>
      <c r="E6" s="12" t="s">
        <v>16</v>
      </c>
      <c r="F6" s="310">
        <v>0.1</v>
      </c>
      <c r="G6" s="406">
        <v>0</v>
      </c>
      <c r="H6" s="32">
        <f t="shared" ref="H6:H7" si="4">IFERROR(G6/SUM($G$4:$G$10),0)</f>
        <v>0</v>
      </c>
      <c r="I6" s="308">
        <v>0</v>
      </c>
      <c r="K6" s="57" t="s">
        <v>17</v>
      </c>
      <c r="L6" s="143"/>
      <c r="M6" s="322" t="s">
        <v>18</v>
      </c>
    </row>
    <row r="7" spans="1:60" ht="16.2" thickBot="1" x14ac:dyDescent="0.35">
      <c r="C7" s="12"/>
      <c r="D7" s="99">
        <v>0.13</v>
      </c>
      <c r="E7" s="12" t="s">
        <v>107</v>
      </c>
      <c r="F7" s="310">
        <v>0.05</v>
      </c>
      <c r="G7" s="406">
        <v>0</v>
      </c>
      <c r="H7" s="32">
        <f t="shared" si="4"/>
        <v>0</v>
      </c>
      <c r="I7" s="308">
        <v>0.02</v>
      </c>
      <c r="K7" s="58" t="s">
        <v>19</v>
      </c>
      <c r="L7" s="144"/>
      <c r="M7" s="323">
        <v>0.01</v>
      </c>
      <c r="O7" s="5" t="s">
        <v>71</v>
      </c>
    </row>
    <row r="8" spans="1:60" x14ac:dyDescent="0.3">
      <c r="B8" s="4" t="s">
        <v>29</v>
      </c>
      <c r="C8" s="12"/>
      <c r="D8" s="36"/>
      <c r="E8" s="12"/>
      <c r="F8" s="12"/>
      <c r="G8" s="12"/>
      <c r="H8" s="25"/>
      <c r="I8" s="41"/>
      <c r="O8" s="4" t="str">
        <f>E4</f>
        <v>Equity</v>
      </c>
      <c r="P8" s="96">
        <f>I4</f>
        <v>0.77859999999999996</v>
      </c>
      <c r="Q8" s="146">
        <f ca="1">P8-IFERROR(VLOOKUP(Q$2&amp;$O8,$B$26:$G$36,4,FALSE),0)+IFERROR(VLOOKUP(Q$2&amp;$O8,$A$26:$G$36,5,FALSE),0)</f>
        <v>0.77859999999999996</v>
      </c>
      <c r="R8" s="6">
        <f t="shared" ref="R8:BH10" ca="1" si="5">Q8-IFERROR(VLOOKUP(R$2&amp;$O8,$B$26:$G$36,4,FALSE),0)+IFERROR(VLOOKUP(R$2&amp;$O8,$A$26:$G$36,5,FALSE),0)</f>
        <v>0.77859999999999996</v>
      </c>
      <c r="S8" s="6">
        <f t="shared" ca="1" si="5"/>
        <v>0.77859999999999996</v>
      </c>
      <c r="T8" s="6">
        <f t="shared" ca="1" si="5"/>
        <v>0.77859999999999996</v>
      </c>
      <c r="U8" s="6">
        <f t="shared" ca="1" si="5"/>
        <v>0.77859999999999996</v>
      </c>
      <c r="V8" s="6">
        <f t="shared" ca="1" si="5"/>
        <v>0.77859999999999996</v>
      </c>
      <c r="W8" s="6">
        <f t="shared" ca="1" si="5"/>
        <v>0.72859999999999991</v>
      </c>
      <c r="X8" s="6">
        <f t="shared" ca="1" si="5"/>
        <v>0.72859999999999991</v>
      </c>
      <c r="Y8" s="6">
        <f t="shared" ca="1" si="5"/>
        <v>0.72859999999999991</v>
      </c>
      <c r="Z8" s="6">
        <f t="shared" ca="1" si="5"/>
        <v>0.72859999999999991</v>
      </c>
      <c r="AA8" s="6">
        <f t="shared" ca="1" si="5"/>
        <v>0.72859999999999991</v>
      </c>
      <c r="AB8" s="6">
        <f t="shared" ca="1" si="5"/>
        <v>0.67859999999999987</v>
      </c>
      <c r="AC8" s="6">
        <f t="shared" ca="1" si="5"/>
        <v>0.67859999999999987</v>
      </c>
      <c r="AD8" s="6">
        <f ca="1">AC8-IFERROR(VLOOKUP(AD$2&amp;$O8,$B$26:$G$36,4,FALSE),0)+IFERROR(VLOOKUP(AD$2&amp;$O8,$A$26:$G$36,5,FALSE),0)</f>
        <v>0.67859999999999987</v>
      </c>
      <c r="AE8" s="6">
        <f t="shared" ca="1" si="5"/>
        <v>0.67859999999999987</v>
      </c>
      <c r="AF8" s="6">
        <f t="shared" ca="1" si="5"/>
        <v>0.67859999999999987</v>
      </c>
      <c r="AG8" s="6">
        <f t="shared" ca="1" si="5"/>
        <v>0.62859999999999983</v>
      </c>
      <c r="AH8" s="6">
        <f t="shared" ca="1" si="5"/>
        <v>0.62859999999999983</v>
      </c>
      <c r="AI8" s="6">
        <f t="shared" ca="1" si="5"/>
        <v>0.62859999999999983</v>
      </c>
      <c r="AJ8" s="6">
        <f t="shared" ca="1" si="5"/>
        <v>0.62859999999999983</v>
      </c>
      <c r="AK8" s="6">
        <f t="shared" ca="1" si="5"/>
        <v>0.62859999999999983</v>
      </c>
      <c r="AL8" s="6">
        <f t="shared" ca="1" si="5"/>
        <v>0.57859999999999978</v>
      </c>
      <c r="AM8" s="6">
        <f t="shared" ca="1" si="5"/>
        <v>0.57859999999999978</v>
      </c>
      <c r="AN8" s="6">
        <f t="shared" ca="1" si="5"/>
        <v>0.57859999999999978</v>
      </c>
      <c r="AO8" s="6">
        <f t="shared" ca="1" si="5"/>
        <v>0.57859999999999978</v>
      </c>
      <c r="AP8" s="6">
        <f t="shared" ca="1" si="5"/>
        <v>0.57859999999999978</v>
      </c>
      <c r="AQ8" s="6">
        <f t="shared" ca="1" si="5"/>
        <v>0.52859999999999974</v>
      </c>
      <c r="AR8" s="6">
        <f t="shared" ca="1" si="5"/>
        <v>0.52859999999999974</v>
      </c>
      <c r="AS8" s="6">
        <f t="shared" ca="1" si="5"/>
        <v>0.52859999999999974</v>
      </c>
      <c r="AT8" s="6">
        <f t="shared" ca="1" si="5"/>
        <v>0.52859999999999974</v>
      </c>
      <c r="AU8" s="6">
        <f t="shared" ca="1" si="5"/>
        <v>0.52859999999999974</v>
      </c>
      <c r="AV8" s="6">
        <f t="shared" ca="1" si="5"/>
        <v>0.47859999999999975</v>
      </c>
      <c r="AW8" s="6">
        <f t="shared" ca="1" si="5"/>
        <v>0.47859999999999975</v>
      </c>
      <c r="AX8" s="6">
        <f t="shared" ca="1" si="5"/>
        <v>0.47859999999999975</v>
      </c>
      <c r="AY8" s="6">
        <f t="shared" ca="1" si="5"/>
        <v>0.47859999999999975</v>
      </c>
      <c r="AZ8" s="6">
        <f t="shared" ca="1" si="5"/>
        <v>0.47859999999999975</v>
      </c>
      <c r="BA8" s="6">
        <f t="shared" ca="1" si="5"/>
        <v>0.47859999999999975</v>
      </c>
      <c r="BB8" s="6">
        <f t="shared" ca="1" si="5"/>
        <v>0.47859999999999975</v>
      </c>
      <c r="BC8" s="6">
        <f t="shared" ca="1" si="5"/>
        <v>0.47859999999999975</v>
      </c>
      <c r="BD8" s="6">
        <f t="shared" ca="1" si="5"/>
        <v>0.47859999999999975</v>
      </c>
      <c r="BE8" s="6">
        <f t="shared" ca="1" si="5"/>
        <v>0.47859999999999975</v>
      </c>
      <c r="BF8" s="6">
        <f t="shared" ca="1" si="5"/>
        <v>0.47859999999999975</v>
      </c>
      <c r="BG8" s="6">
        <f t="shared" ca="1" si="5"/>
        <v>0.47859999999999975</v>
      </c>
      <c r="BH8" s="6">
        <f t="shared" ca="1" si="5"/>
        <v>0.47859999999999975</v>
      </c>
    </row>
    <row r="9" spans="1:60" x14ac:dyDescent="0.3">
      <c r="B9" s="4" t="s">
        <v>30</v>
      </c>
      <c r="C9" s="12"/>
      <c r="D9" s="50" t="s">
        <v>20</v>
      </c>
      <c r="E9" s="30"/>
      <c r="F9" s="30"/>
      <c r="G9" s="30"/>
      <c r="H9" s="52"/>
      <c r="I9" s="51"/>
      <c r="J9" s="18"/>
      <c r="O9" s="4" t="str">
        <f>E5</f>
        <v>Fixed Income</v>
      </c>
      <c r="P9" s="96">
        <f>I5</f>
        <v>0.09</v>
      </c>
      <c r="Q9" s="6">
        <f t="shared" ref="Q9:AF9" ca="1" si="6">P9-IFERROR(VLOOKUP(Q$2&amp;$O9,$B$26:$G$36,4,FALSE),0)+IFERROR(VLOOKUP(Q$2&amp;$O9,$A$26:$G$36,5,FALSE),0)</f>
        <v>0.09</v>
      </c>
      <c r="R9" s="6">
        <f t="shared" ca="1" si="6"/>
        <v>0.09</v>
      </c>
      <c r="S9" s="6">
        <f t="shared" ca="1" si="6"/>
        <v>0.09</v>
      </c>
      <c r="T9" s="6">
        <f t="shared" ca="1" si="6"/>
        <v>0.09</v>
      </c>
      <c r="U9" s="6">
        <f t="shared" ca="1" si="6"/>
        <v>0.09</v>
      </c>
      <c r="V9" s="6">
        <f t="shared" ca="1" si="6"/>
        <v>0.09</v>
      </c>
      <c r="W9" s="6">
        <f t="shared" ca="1" si="6"/>
        <v>0.14000000000000001</v>
      </c>
      <c r="X9" s="6">
        <f t="shared" ca="1" si="6"/>
        <v>0.14000000000000001</v>
      </c>
      <c r="Y9" s="6">
        <f t="shared" ca="1" si="6"/>
        <v>0.14000000000000001</v>
      </c>
      <c r="Z9" s="6">
        <f t="shared" ca="1" si="6"/>
        <v>0.14000000000000001</v>
      </c>
      <c r="AA9" s="6">
        <f t="shared" ca="1" si="6"/>
        <v>0.14000000000000001</v>
      </c>
      <c r="AB9" s="6">
        <f t="shared" ca="1" si="6"/>
        <v>0.19</v>
      </c>
      <c r="AC9" s="6">
        <f t="shared" ca="1" si="6"/>
        <v>0.19</v>
      </c>
      <c r="AD9" s="6">
        <f t="shared" ca="1" si="6"/>
        <v>0.19</v>
      </c>
      <c r="AE9" s="6">
        <f t="shared" ca="1" si="6"/>
        <v>0.19</v>
      </c>
      <c r="AF9" s="6">
        <f t="shared" ca="1" si="6"/>
        <v>0.19</v>
      </c>
      <c r="AG9" s="6">
        <f t="shared" ca="1" si="5"/>
        <v>0.24</v>
      </c>
      <c r="AH9" s="6">
        <f t="shared" ca="1" si="5"/>
        <v>0.24</v>
      </c>
      <c r="AI9" s="6">
        <f t="shared" ca="1" si="5"/>
        <v>0.24</v>
      </c>
      <c r="AJ9" s="6">
        <f t="shared" ca="1" si="5"/>
        <v>0.24</v>
      </c>
      <c r="AK9" s="6">
        <f t="shared" ca="1" si="5"/>
        <v>0.24</v>
      </c>
      <c r="AL9" s="6">
        <f t="shared" ca="1" si="5"/>
        <v>0.28999999999999998</v>
      </c>
      <c r="AM9" s="6">
        <f t="shared" ca="1" si="5"/>
        <v>0.28999999999999998</v>
      </c>
      <c r="AN9" s="6">
        <f t="shared" ca="1" si="5"/>
        <v>0.28999999999999998</v>
      </c>
      <c r="AO9" s="6">
        <f t="shared" ca="1" si="5"/>
        <v>0.28999999999999998</v>
      </c>
      <c r="AP9" s="6">
        <f t="shared" ca="1" si="5"/>
        <v>0.28999999999999998</v>
      </c>
      <c r="AQ9" s="6">
        <f t="shared" ca="1" si="5"/>
        <v>0.33999999999999997</v>
      </c>
      <c r="AR9" s="6">
        <f t="shared" ca="1" si="5"/>
        <v>0.33999999999999997</v>
      </c>
      <c r="AS9" s="6">
        <f t="shared" ca="1" si="5"/>
        <v>0.33999999999999997</v>
      </c>
      <c r="AT9" s="6">
        <f t="shared" ca="1" si="5"/>
        <v>0.33999999999999997</v>
      </c>
      <c r="AU9" s="6">
        <f t="shared" ca="1" si="5"/>
        <v>0.33999999999999997</v>
      </c>
      <c r="AV9" s="6">
        <f t="shared" ca="1" si="5"/>
        <v>0.38999999999999996</v>
      </c>
      <c r="AW9" s="6">
        <f t="shared" ca="1" si="5"/>
        <v>0.38999999999999996</v>
      </c>
      <c r="AX9" s="6">
        <f t="shared" ca="1" si="5"/>
        <v>0.38999999999999996</v>
      </c>
      <c r="AY9" s="6">
        <f t="shared" ca="1" si="5"/>
        <v>0.38999999999999996</v>
      </c>
      <c r="AZ9" s="6">
        <f t="shared" ca="1" si="5"/>
        <v>0.38999999999999996</v>
      </c>
      <c r="BA9" s="6">
        <f t="shared" ca="1" si="5"/>
        <v>0.38999999999999996</v>
      </c>
      <c r="BB9" s="6">
        <f t="shared" ca="1" si="5"/>
        <v>0.38999999999999996</v>
      </c>
      <c r="BC9" s="6">
        <f t="shared" ca="1" si="5"/>
        <v>0.38999999999999996</v>
      </c>
      <c r="BD9" s="6">
        <f t="shared" ca="1" si="5"/>
        <v>0.38999999999999996</v>
      </c>
      <c r="BE9" s="6">
        <f t="shared" ca="1" si="5"/>
        <v>0.38999999999999996</v>
      </c>
      <c r="BF9" s="6">
        <f t="shared" ca="1" si="5"/>
        <v>0.38999999999999996</v>
      </c>
      <c r="BG9" s="6">
        <f t="shared" ca="1" si="5"/>
        <v>0.38999999999999996</v>
      </c>
      <c r="BH9" s="6">
        <f t="shared" ca="1" si="5"/>
        <v>0.38999999999999996</v>
      </c>
    </row>
    <row r="10" spans="1:60" ht="16.2" thickBot="1" x14ac:dyDescent="0.35">
      <c r="C10" s="12"/>
      <c r="D10" s="14"/>
      <c r="E10" s="15" t="s">
        <v>31</v>
      </c>
      <c r="F10" s="311">
        <v>5.0000000000000001E-3</v>
      </c>
      <c r="G10" s="42">
        <f>Summary!I8</f>
        <v>0</v>
      </c>
      <c r="H10" s="43" t="e">
        <f>G10/SUM($G$4:$G$10)</f>
        <v>#DIV/0!</v>
      </c>
      <c r="I10" s="309">
        <f>Summary!E15/('Monte Carlo'!$M$3/12)</f>
        <v>0.12</v>
      </c>
      <c r="O10" s="4" t="str">
        <f>E6</f>
        <v>Alts</v>
      </c>
      <c r="P10" s="96">
        <f>I6</f>
        <v>0</v>
      </c>
      <c r="Q10" s="6">
        <f ca="1">P10-IFERROR(VLOOKUP(Q$2&amp;$O10,$B$26:$G$36,4,FALSE),0)+IFERROR(VLOOKUP(Q$2&amp;$O10,$A$26:$G$36,5,FALSE),0)</f>
        <v>0</v>
      </c>
      <c r="R10" s="6">
        <f t="shared" ca="1" si="5"/>
        <v>0</v>
      </c>
      <c r="S10" s="6">
        <f t="shared" ca="1" si="5"/>
        <v>0</v>
      </c>
      <c r="T10" s="6">
        <f t="shared" ca="1" si="5"/>
        <v>0</v>
      </c>
      <c r="U10" s="6">
        <f t="shared" ca="1" si="5"/>
        <v>0</v>
      </c>
      <c r="V10" s="6">
        <f t="shared" ca="1" si="5"/>
        <v>0</v>
      </c>
      <c r="W10" s="6">
        <f t="shared" ca="1" si="5"/>
        <v>0</v>
      </c>
      <c r="X10" s="6">
        <f t="shared" ca="1" si="5"/>
        <v>0</v>
      </c>
      <c r="Y10" s="6">
        <f t="shared" ca="1" si="5"/>
        <v>0</v>
      </c>
      <c r="Z10" s="6">
        <f t="shared" ca="1" si="5"/>
        <v>0</v>
      </c>
      <c r="AA10" s="6">
        <f t="shared" ca="1" si="5"/>
        <v>0</v>
      </c>
      <c r="AB10" s="6">
        <f t="shared" ca="1" si="5"/>
        <v>0</v>
      </c>
      <c r="AC10" s="6">
        <f t="shared" ca="1" si="5"/>
        <v>0</v>
      </c>
      <c r="AD10" s="6">
        <f t="shared" ca="1" si="5"/>
        <v>0</v>
      </c>
      <c r="AE10" s="6">
        <f t="shared" ca="1" si="5"/>
        <v>0</v>
      </c>
      <c r="AF10" s="6">
        <f t="shared" ca="1" si="5"/>
        <v>0</v>
      </c>
      <c r="AG10" s="6">
        <f t="shared" ca="1" si="5"/>
        <v>0</v>
      </c>
      <c r="AH10" s="6">
        <f t="shared" ca="1" si="5"/>
        <v>0</v>
      </c>
      <c r="AI10" s="6">
        <f t="shared" ca="1" si="5"/>
        <v>0</v>
      </c>
      <c r="AJ10" s="6">
        <f t="shared" ca="1" si="5"/>
        <v>0</v>
      </c>
      <c r="AK10" s="6">
        <f t="shared" ca="1" si="5"/>
        <v>0</v>
      </c>
      <c r="AL10" s="6">
        <f t="shared" ca="1" si="5"/>
        <v>0</v>
      </c>
      <c r="AM10" s="6">
        <f t="shared" ca="1" si="5"/>
        <v>0</v>
      </c>
      <c r="AN10" s="6">
        <f t="shared" ca="1" si="5"/>
        <v>0</v>
      </c>
      <c r="AO10" s="6">
        <f t="shared" ca="1" si="5"/>
        <v>0</v>
      </c>
      <c r="AP10" s="6">
        <f t="shared" ca="1" si="5"/>
        <v>0</v>
      </c>
      <c r="AQ10" s="6">
        <f t="shared" ca="1" si="5"/>
        <v>0</v>
      </c>
      <c r="AR10" s="6">
        <f t="shared" ca="1" si="5"/>
        <v>0</v>
      </c>
      <c r="AS10" s="6">
        <f t="shared" ca="1" si="5"/>
        <v>0</v>
      </c>
      <c r="AT10" s="6">
        <f t="shared" ca="1" si="5"/>
        <v>0</v>
      </c>
      <c r="AU10" s="6">
        <f t="shared" ca="1" si="5"/>
        <v>0</v>
      </c>
      <c r="AV10" s="6">
        <f t="shared" ca="1" si="5"/>
        <v>0</v>
      </c>
      <c r="AW10" s="6">
        <f t="shared" ca="1" si="5"/>
        <v>0</v>
      </c>
      <c r="AX10" s="6">
        <f t="shared" ca="1" si="5"/>
        <v>0</v>
      </c>
      <c r="AY10" s="6">
        <f t="shared" ca="1" si="5"/>
        <v>0</v>
      </c>
      <c r="AZ10" s="6">
        <f t="shared" ca="1" si="5"/>
        <v>0</v>
      </c>
      <c r="BA10" s="6">
        <f t="shared" ca="1" si="5"/>
        <v>0</v>
      </c>
      <c r="BB10" s="6">
        <f t="shared" ca="1" si="5"/>
        <v>0</v>
      </c>
      <c r="BC10" s="6">
        <f t="shared" ca="1" si="5"/>
        <v>0</v>
      </c>
      <c r="BD10" s="6">
        <f t="shared" ca="1" si="5"/>
        <v>0</v>
      </c>
      <c r="BE10" s="6">
        <f t="shared" ca="1" si="5"/>
        <v>0</v>
      </c>
      <c r="BF10" s="6">
        <f t="shared" ca="1" si="5"/>
        <v>0</v>
      </c>
      <c r="BG10" s="6">
        <f t="shared" ca="1" si="5"/>
        <v>0</v>
      </c>
      <c r="BH10" s="6">
        <f t="shared" ca="1" si="5"/>
        <v>0</v>
      </c>
    </row>
    <row r="11" spans="1:60" ht="17.25" customHeight="1" x14ac:dyDescent="0.3">
      <c r="C11" s="12"/>
      <c r="O11" s="4" t="str">
        <f>E7</f>
        <v>Real Estate</v>
      </c>
      <c r="P11" s="96">
        <f>I7</f>
        <v>0.02</v>
      </c>
      <c r="Q11" s="24">
        <f ca="1">P11-IFERROR(VLOOKUP(Q$2&amp;$O11,$B$26:$G$36,4,FALSE),0)+IFERROR(VLOOKUP(Q$2&amp;$O11,$A$26:$G$36,5,FALSE),0)</f>
        <v>0.02</v>
      </c>
      <c r="R11" s="24">
        <f t="shared" ref="R11:BH11" ca="1" si="7">Q11-IFERROR(VLOOKUP(R$2&amp;$O11,$B$26:$G$36,4,FALSE),0)+IFERROR(VLOOKUP(R$2&amp;$O11,$A$26:$G$36,5,FALSE),0)</f>
        <v>0.02</v>
      </c>
      <c r="S11" s="24">
        <f t="shared" ca="1" si="7"/>
        <v>0.02</v>
      </c>
      <c r="T11" s="24">
        <f t="shared" ca="1" si="7"/>
        <v>0.02</v>
      </c>
      <c r="U11" s="24">
        <f t="shared" ca="1" si="7"/>
        <v>0.02</v>
      </c>
      <c r="V11" s="24">
        <f t="shared" ca="1" si="7"/>
        <v>0.02</v>
      </c>
      <c r="W11" s="24">
        <f t="shared" ca="1" si="7"/>
        <v>0.02</v>
      </c>
      <c r="X11" s="24">
        <f t="shared" ca="1" si="7"/>
        <v>0.02</v>
      </c>
      <c r="Y11" s="24">
        <f t="shared" ca="1" si="7"/>
        <v>0.02</v>
      </c>
      <c r="Z11" s="24">
        <f t="shared" ca="1" si="7"/>
        <v>0.02</v>
      </c>
      <c r="AA11" s="24">
        <f t="shared" ca="1" si="7"/>
        <v>0.02</v>
      </c>
      <c r="AB11" s="24">
        <f t="shared" ca="1" si="7"/>
        <v>0.02</v>
      </c>
      <c r="AC11" s="24">
        <f t="shared" ca="1" si="7"/>
        <v>0.02</v>
      </c>
      <c r="AD11" s="24">
        <f t="shared" ca="1" si="7"/>
        <v>0.02</v>
      </c>
      <c r="AE11" s="24">
        <f t="shared" ca="1" si="7"/>
        <v>0.02</v>
      </c>
      <c r="AF11" s="24">
        <f t="shared" ca="1" si="7"/>
        <v>0.02</v>
      </c>
      <c r="AG11" s="24">
        <f t="shared" ca="1" si="7"/>
        <v>0.02</v>
      </c>
      <c r="AH11" s="24">
        <f t="shared" ca="1" si="7"/>
        <v>0.02</v>
      </c>
      <c r="AI11" s="24">
        <f t="shared" ca="1" si="7"/>
        <v>0.02</v>
      </c>
      <c r="AJ11" s="24">
        <f t="shared" ca="1" si="7"/>
        <v>0.02</v>
      </c>
      <c r="AK11" s="24">
        <f t="shared" ca="1" si="7"/>
        <v>0.02</v>
      </c>
      <c r="AL11" s="24">
        <f t="shared" ca="1" si="7"/>
        <v>0.02</v>
      </c>
      <c r="AM11" s="24">
        <f t="shared" ca="1" si="7"/>
        <v>0.02</v>
      </c>
      <c r="AN11" s="24">
        <f t="shared" ca="1" si="7"/>
        <v>0.02</v>
      </c>
      <c r="AO11" s="24">
        <f t="shared" ca="1" si="7"/>
        <v>0.02</v>
      </c>
      <c r="AP11" s="24">
        <f t="shared" ca="1" si="7"/>
        <v>0.02</v>
      </c>
      <c r="AQ11" s="24">
        <f t="shared" ca="1" si="7"/>
        <v>0.02</v>
      </c>
      <c r="AR11" s="24">
        <f t="shared" ca="1" si="7"/>
        <v>0.02</v>
      </c>
      <c r="AS11" s="24">
        <f t="shared" ca="1" si="7"/>
        <v>0.02</v>
      </c>
      <c r="AT11" s="24">
        <f t="shared" ca="1" si="7"/>
        <v>0.02</v>
      </c>
      <c r="AU11" s="24">
        <f t="shared" ca="1" si="7"/>
        <v>0.02</v>
      </c>
      <c r="AV11" s="24">
        <f t="shared" ca="1" si="7"/>
        <v>0.02</v>
      </c>
      <c r="AW11" s="24">
        <f t="shared" ca="1" si="7"/>
        <v>0.02</v>
      </c>
      <c r="AX11" s="24">
        <f t="shared" ca="1" si="7"/>
        <v>0.02</v>
      </c>
      <c r="AY11" s="24">
        <f t="shared" ca="1" si="7"/>
        <v>0.02</v>
      </c>
      <c r="AZ11" s="24">
        <f t="shared" ca="1" si="7"/>
        <v>0.02</v>
      </c>
      <c r="BA11" s="24">
        <f t="shared" ca="1" si="7"/>
        <v>0.02</v>
      </c>
      <c r="BB11" s="24">
        <f t="shared" ca="1" si="7"/>
        <v>0.02</v>
      </c>
      <c r="BC11" s="24">
        <f t="shared" ca="1" si="7"/>
        <v>0.02</v>
      </c>
      <c r="BD11" s="24">
        <f t="shared" ca="1" si="7"/>
        <v>0.02</v>
      </c>
      <c r="BE11" s="24">
        <f t="shared" ca="1" si="7"/>
        <v>0.02</v>
      </c>
      <c r="BF11" s="24">
        <f t="shared" ca="1" si="7"/>
        <v>0.02</v>
      </c>
      <c r="BG11" s="24">
        <f t="shared" ca="1" si="7"/>
        <v>0.02</v>
      </c>
      <c r="BH11" s="24">
        <f t="shared" ca="1" si="7"/>
        <v>0.02</v>
      </c>
    </row>
    <row r="12" spans="1:60" ht="16.2" thickBot="1" x14ac:dyDescent="0.35">
      <c r="C12" s="12"/>
      <c r="O12" s="4" t="s">
        <v>20</v>
      </c>
      <c r="P12" s="97">
        <f>I10</f>
        <v>0.12</v>
      </c>
      <c r="Q12" s="6">
        <f ca="1">P12-IFERROR(VLOOKUP(Q$2&amp;$O12,$B$26:$G$36,4,FALSE),0)+IFERROR(VLOOKUP(Q$2&amp;$O12,$A$26:$G$36,5,FALSE),0)</f>
        <v>0.12</v>
      </c>
      <c r="R12" s="6">
        <f t="shared" ref="R12:BH12" ca="1" si="8">Q12-IFERROR(VLOOKUP(R$2&amp;$O12,$B$26:$G$36,4,FALSE),0)+IFERROR(VLOOKUP(R$2&amp;$O12,$A$26:$G$36,5,FALSE),0)</f>
        <v>0.12</v>
      </c>
      <c r="S12" s="6">
        <f t="shared" ca="1" si="8"/>
        <v>0.12</v>
      </c>
      <c r="T12" s="6">
        <f t="shared" ca="1" si="8"/>
        <v>0.12</v>
      </c>
      <c r="U12" s="6">
        <f t="shared" ca="1" si="8"/>
        <v>0.12</v>
      </c>
      <c r="V12" s="6">
        <f t="shared" ca="1" si="8"/>
        <v>0.12</v>
      </c>
      <c r="W12" s="6">
        <f t="shared" ca="1" si="8"/>
        <v>0.12</v>
      </c>
      <c r="X12" s="6">
        <f t="shared" ca="1" si="8"/>
        <v>0.12</v>
      </c>
      <c r="Y12" s="6">
        <f t="shared" ca="1" si="8"/>
        <v>0.12</v>
      </c>
      <c r="Z12" s="6">
        <f t="shared" ca="1" si="8"/>
        <v>0.12</v>
      </c>
      <c r="AA12" s="6">
        <f t="shared" ca="1" si="8"/>
        <v>0.12</v>
      </c>
      <c r="AB12" s="6">
        <f t="shared" ca="1" si="8"/>
        <v>0.12</v>
      </c>
      <c r="AC12" s="6">
        <f t="shared" ca="1" si="8"/>
        <v>0.12</v>
      </c>
      <c r="AD12" s="6">
        <f t="shared" ca="1" si="8"/>
        <v>0.12</v>
      </c>
      <c r="AE12" s="6">
        <f t="shared" ca="1" si="8"/>
        <v>0.12</v>
      </c>
      <c r="AF12" s="6">
        <f t="shared" ca="1" si="8"/>
        <v>0.12</v>
      </c>
      <c r="AG12" s="6">
        <f t="shared" ca="1" si="8"/>
        <v>0.12</v>
      </c>
      <c r="AH12" s="6">
        <f t="shared" ca="1" si="8"/>
        <v>0.12</v>
      </c>
      <c r="AI12" s="6">
        <f t="shared" ca="1" si="8"/>
        <v>0.12</v>
      </c>
      <c r="AJ12" s="6">
        <f t="shared" ca="1" si="8"/>
        <v>0.12</v>
      </c>
      <c r="AK12" s="6">
        <f t="shared" ca="1" si="8"/>
        <v>0.12</v>
      </c>
      <c r="AL12" s="6">
        <f t="shared" ca="1" si="8"/>
        <v>0.12</v>
      </c>
      <c r="AM12" s="6">
        <f t="shared" ca="1" si="8"/>
        <v>0.12</v>
      </c>
      <c r="AN12" s="6">
        <f t="shared" ca="1" si="8"/>
        <v>0.12</v>
      </c>
      <c r="AO12" s="6">
        <f t="shared" ca="1" si="8"/>
        <v>0.12</v>
      </c>
      <c r="AP12" s="6">
        <f t="shared" ca="1" si="8"/>
        <v>0.12</v>
      </c>
      <c r="AQ12" s="6">
        <f t="shared" ca="1" si="8"/>
        <v>0.12</v>
      </c>
      <c r="AR12" s="6">
        <f t="shared" ca="1" si="8"/>
        <v>0.12</v>
      </c>
      <c r="AS12" s="6">
        <f t="shared" ca="1" si="8"/>
        <v>0.12</v>
      </c>
      <c r="AT12" s="6">
        <f t="shared" ca="1" si="8"/>
        <v>0.12</v>
      </c>
      <c r="AU12" s="6">
        <f t="shared" ca="1" si="8"/>
        <v>0.12</v>
      </c>
      <c r="AV12" s="6">
        <f t="shared" ca="1" si="8"/>
        <v>0.12</v>
      </c>
      <c r="AW12" s="6">
        <f t="shared" ca="1" si="8"/>
        <v>0.12</v>
      </c>
      <c r="AX12" s="6">
        <f t="shared" ca="1" si="8"/>
        <v>0.12</v>
      </c>
      <c r="AY12" s="6">
        <f t="shared" ca="1" si="8"/>
        <v>0.12</v>
      </c>
      <c r="AZ12" s="6">
        <f t="shared" ca="1" si="8"/>
        <v>0.12</v>
      </c>
      <c r="BA12" s="6">
        <f t="shared" ca="1" si="8"/>
        <v>0.12</v>
      </c>
      <c r="BB12" s="6">
        <f t="shared" ca="1" si="8"/>
        <v>0.12</v>
      </c>
      <c r="BC12" s="6">
        <f t="shared" ca="1" si="8"/>
        <v>0.12</v>
      </c>
      <c r="BD12" s="6">
        <f t="shared" ca="1" si="8"/>
        <v>0.12</v>
      </c>
      <c r="BE12" s="6">
        <f t="shared" ca="1" si="8"/>
        <v>0.12</v>
      </c>
      <c r="BF12" s="6">
        <f t="shared" ca="1" si="8"/>
        <v>0.12</v>
      </c>
      <c r="BG12" s="6">
        <f t="shared" ca="1" si="8"/>
        <v>0.12</v>
      </c>
      <c r="BH12" s="6">
        <f t="shared" ca="1" si="8"/>
        <v>0.12</v>
      </c>
    </row>
    <row r="13" spans="1:60" ht="18.600000000000001" thickBot="1" x14ac:dyDescent="0.35">
      <c r="C13" s="12"/>
      <c r="D13" s="553" t="s">
        <v>24</v>
      </c>
      <c r="E13" s="554"/>
      <c r="F13" s="554"/>
      <c r="G13" s="555"/>
      <c r="H13" s="60"/>
      <c r="I13" s="12"/>
    </row>
    <row r="14" spans="1:60" x14ac:dyDescent="0.3">
      <c r="C14" s="12"/>
      <c r="D14" s="59" t="s">
        <v>27</v>
      </c>
      <c r="E14" s="49" t="s">
        <v>34</v>
      </c>
      <c r="F14" s="49" t="s">
        <v>90</v>
      </c>
      <c r="G14" s="54" t="s">
        <v>68</v>
      </c>
      <c r="H14" s="12"/>
      <c r="I14" s="12"/>
      <c r="O14" s="5" t="s">
        <v>72</v>
      </c>
    </row>
    <row r="15" spans="1:60" x14ac:dyDescent="0.3">
      <c r="C15" s="12"/>
      <c r="D15" s="36">
        <v>2024</v>
      </c>
      <c r="E15" s="12" t="s">
        <v>26</v>
      </c>
      <c r="F15" s="304">
        <v>15000</v>
      </c>
      <c r="G15" s="312" t="s">
        <v>18</v>
      </c>
      <c r="I15" s="31">
        <f t="shared" ref="I15:I24" si="9">IF(G15="Yes",F15,0)</f>
        <v>15000</v>
      </c>
      <c r="O15" s="12" t="str">
        <f>"Addtl "&amp;O8</f>
        <v>Addtl Equity</v>
      </c>
      <c r="P15" s="185">
        <f>P$5*P8</f>
        <v>16739.899999999998</v>
      </c>
      <c r="Q15" s="185">
        <f t="shared" ref="Q15:BH15" ca="1" si="10">Q$5*Q8</f>
        <v>13430.849999999999</v>
      </c>
      <c r="R15" s="185">
        <f t="shared" ca="1" si="10"/>
        <v>13430.849999999999</v>
      </c>
      <c r="S15" s="185">
        <f t="shared" ca="1" si="10"/>
        <v>15766.65</v>
      </c>
      <c r="T15" s="185">
        <f t="shared" ca="1" si="10"/>
        <v>15766.65</v>
      </c>
      <c r="U15" s="185">
        <f t="shared" ca="1" si="10"/>
        <v>15766.65</v>
      </c>
      <c r="V15" s="185">
        <f t="shared" ca="1" si="10"/>
        <v>31338.649999999998</v>
      </c>
      <c r="W15" s="185">
        <f t="shared" ca="1" si="10"/>
        <v>14754.149999999998</v>
      </c>
      <c r="X15" s="185">
        <f t="shared" ca="1" si="10"/>
        <v>14754.149999999998</v>
      </c>
      <c r="Y15" s="185">
        <f t="shared" ca="1" si="10"/>
        <v>14754.149999999998</v>
      </c>
      <c r="Z15" s="185">
        <f t="shared" ca="1" si="10"/>
        <v>14754.149999999998</v>
      </c>
      <c r="AA15" s="185">
        <f t="shared" ca="1" si="10"/>
        <v>11475.449999999999</v>
      </c>
      <c r="AB15" s="185">
        <f t="shared" ca="1" si="10"/>
        <v>10687.949999999997</v>
      </c>
      <c r="AC15" s="185">
        <f t="shared" ca="1" si="10"/>
        <v>13232.699999999997</v>
      </c>
      <c r="AD15" s="185">
        <f t="shared" ca="1" si="10"/>
        <v>13232.699999999997</v>
      </c>
      <c r="AE15" s="185">
        <f t="shared" ca="1" si="10"/>
        <v>13232.699999999997</v>
      </c>
      <c r="AF15" s="185">
        <f t="shared" ca="1" si="10"/>
        <v>13232.699999999997</v>
      </c>
      <c r="AG15" s="185">
        <f t="shared" ca="1" si="10"/>
        <v>12257.699999999997</v>
      </c>
      <c r="AH15" s="185">
        <f t="shared" ca="1" si="10"/>
        <v>12257.699999999997</v>
      </c>
      <c r="AI15" s="185">
        <f t="shared" ca="1" si="10"/>
        <v>12257.699999999997</v>
      </c>
      <c r="AJ15" s="185">
        <f t="shared" ca="1" si="10"/>
        <v>12257.699999999997</v>
      </c>
      <c r="AK15" s="185">
        <f t="shared" ca="1" si="10"/>
        <v>12257.699999999997</v>
      </c>
      <c r="AL15" s="185">
        <f t="shared" ca="1" si="10"/>
        <v>11282.699999999995</v>
      </c>
      <c r="AM15" s="185">
        <f t="shared" ca="1" si="10"/>
        <v>11282.699999999995</v>
      </c>
      <c r="AN15" s="185">
        <f t="shared" ca="1" si="10"/>
        <v>11282.699999999995</v>
      </c>
      <c r="AO15" s="185">
        <f t="shared" ca="1" si="10"/>
        <v>11282.699999999995</v>
      </c>
      <c r="AP15" s="185">
        <f t="shared" ca="1" si="10"/>
        <v>11282.699999999995</v>
      </c>
      <c r="AQ15" s="185">
        <f t="shared" ca="1" si="10"/>
        <v>10307.699999999995</v>
      </c>
      <c r="AR15" s="185">
        <f t="shared" ca="1" si="10"/>
        <v>10307.699999999995</v>
      </c>
      <c r="AS15" s="185">
        <f t="shared" ca="1" si="10"/>
        <v>10307.699999999995</v>
      </c>
      <c r="AT15" s="185">
        <f t="shared" ca="1" si="10"/>
        <v>10307.699999999995</v>
      </c>
      <c r="AU15" s="185">
        <f t="shared" ca="1" si="10"/>
        <v>10307.699999999995</v>
      </c>
      <c r="AV15" s="185">
        <f t="shared" ca="1" si="10"/>
        <v>9332.6999999999953</v>
      </c>
      <c r="AW15" s="185">
        <f t="shared" ca="1" si="10"/>
        <v>9332.6999999999953</v>
      </c>
      <c r="AX15" s="185">
        <f t="shared" ca="1" si="10"/>
        <v>9332.6999999999953</v>
      </c>
      <c r="AY15" s="185">
        <f t="shared" ca="1" si="10"/>
        <v>9332.6999999999953</v>
      </c>
      <c r="AZ15" s="185">
        <f t="shared" ca="1" si="10"/>
        <v>9332.6999999999953</v>
      </c>
      <c r="BA15" s="185">
        <f t="shared" ca="1" si="10"/>
        <v>9332.6999999999953</v>
      </c>
      <c r="BB15" s="185">
        <f t="shared" ca="1" si="10"/>
        <v>9332.6999999999953</v>
      </c>
      <c r="BC15" s="185">
        <f t="shared" ca="1" si="10"/>
        <v>9332.6999999999953</v>
      </c>
      <c r="BD15" s="185">
        <f t="shared" ca="1" si="10"/>
        <v>9332.6999999999953</v>
      </c>
      <c r="BE15" s="185">
        <f t="shared" ca="1" si="10"/>
        <v>9332.6999999999953</v>
      </c>
      <c r="BF15" s="185">
        <f t="shared" ca="1" si="10"/>
        <v>9332.6999999999953</v>
      </c>
      <c r="BG15" s="185">
        <f t="shared" ca="1" si="10"/>
        <v>9332.6999999999953</v>
      </c>
      <c r="BH15" s="185">
        <f t="shared" ca="1" si="10"/>
        <v>9332.6999999999953</v>
      </c>
    </row>
    <row r="16" spans="1:60" x14ac:dyDescent="0.3">
      <c r="C16" s="12"/>
      <c r="D16" s="36">
        <v>2026</v>
      </c>
      <c r="E16" s="12" t="s">
        <v>26</v>
      </c>
      <c r="F16" s="304">
        <v>20000</v>
      </c>
      <c r="G16" s="312" t="s">
        <v>18</v>
      </c>
      <c r="I16" s="31">
        <f t="shared" si="9"/>
        <v>20000</v>
      </c>
      <c r="O16" s="12" t="str">
        <f>"Addtl "&amp;O9</f>
        <v>Addtl Fixed Income</v>
      </c>
      <c r="P16" s="185">
        <f t="shared" ref="P16:BH16" si="11">P$5*P9</f>
        <v>1934.9999999999995</v>
      </c>
      <c r="Q16" s="185">
        <f t="shared" ca="1" si="11"/>
        <v>1552.5</v>
      </c>
      <c r="R16" s="185">
        <f t="shared" ca="1" si="11"/>
        <v>1552.5</v>
      </c>
      <c r="S16" s="185">
        <f t="shared" ca="1" si="11"/>
        <v>1822.5</v>
      </c>
      <c r="T16" s="185">
        <f t="shared" ca="1" si="11"/>
        <v>1822.5</v>
      </c>
      <c r="U16" s="185">
        <f t="shared" ca="1" si="11"/>
        <v>1822.5</v>
      </c>
      <c r="V16" s="185">
        <f t="shared" ca="1" si="11"/>
        <v>3622.5</v>
      </c>
      <c r="W16" s="185">
        <f t="shared" ca="1" si="11"/>
        <v>2835.0000000000005</v>
      </c>
      <c r="X16" s="185">
        <f t="shared" ca="1" si="11"/>
        <v>2835.0000000000005</v>
      </c>
      <c r="Y16" s="185">
        <f t="shared" ca="1" si="11"/>
        <v>2835.0000000000005</v>
      </c>
      <c r="Z16" s="185">
        <f t="shared" ca="1" si="11"/>
        <v>2835.0000000000005</v>
      </c>
      <c r="AA16" s="185">
        <f t="shared" ca="1" si="11"/>
        <v>2205</v>
      </c>
      <c r="AB16" s="185">
        <f t="shared" ca="1" si="11"/>
        <v>2992.5</v>
      </c>
      <c r="AC16" s="185">
        <f t="shared" ca="1" si="11"/>
        <v>3705</v>
      </c>
      <c r="AD16" s="185">
        <f t="shared" ca="1" si="11"/>
        <v>3705</v>
      </c>
      <c r="AE16" s="185">
        <f t="shared" ca="1" si="11"/>
        <v>3705</v>
      </c>
      <c r="AF16" s="185">
        <f t="shared" ca="1" si="11"/>
        <v>3705</v>
      </c>
      <c r="AG16" s="185">
        <f t="shared" ca="1" si="11"/>
        <v>4680</v>
      </c>
      <c r="AH16" s="185">
        <f t="shared" ca="1" si="11"/>
        <v>4680</v>
      </c>
      <c r="AI16" s="185">
        <f t="shared" ca="1" si="11"/>
        <v>4680</v>
      </c>
      <c r="AJ16" s="185">
        <f t="shared" ca="1" si="11"/>
        <v>4680</v>
      </c>
      <c r="AK16" s="185">
        <f t="shared" ca="1" si="11"/>
        <v>4680</v>
      </c>
      <c r="AL16" s="185">
        <f t="shared" ca="1" si="11"/>
        <v>5655</v>
      </c>
      <c r="AM16" s="185">
        <f t="shared" ca="1" si="11"/>
        <v>5655</v>
      </c>
      <c r="AN16" s="185">
        <f t="shared" ca="1" si="11"/>
        <v>5655</v>
      </c>
      <c r="AO16" s="185">
        <f t="shared" ca="1" si="11"/>
        <v>5655</v>
      </c>
      <c r="AP16" s="185">
        <f t="shared" ca="1" si="11"/>
        <v>5655</v>
      </c>
      <c r="AQ16" s="185">
        <f t="shared" ca="1" si="11"/>
        <v>6629.9999999999991</v>
      </c>
      <c r="AR16" s="185">
        <f t="shared" ca="1" si="11"/>
        <v>6629.9999999999991</v>
      </c>
      <c r="AS16" s="185">
        <f t="shared" ca="1" si="11"/>
        <v>6629.9999999999991</v>
      </c>
      <c r="AT16" s="185">
        <f t="shared" ca="1" si="11"/>
        <v>6629.9999999999991</v>
      </c>
      <c r="AU16" s="185">
        <f t="shared" ca="1" si="11"/>
        <v>6629.9999999999991</v>
      </c>
      <c r="AV16" s="185">
        <f t="shared" ca="1" si="11"/>
        <v>7604.9999999999991</v>
      </c>
      <c r="AW16" s="185">
        <f t="shared" ca="1" si="11"/>
        <v>7604.9999999999991</v>
      </c>
      <c r="AX16" s="185">
        <f t="shared" ca="1" si="11"/>
        <v>7604.9999999999991</v>
      </c>
      <c r="AY16" s="185">
        <f t="shared" ca="1" si="11"/>
        <v>7604.9999999999991</v>
      </c>
      <c r="AZ16" s="185">
        <f t="shared" ca="1" si="11"/>
        <v>7604.9999999999991</v>
      </c>
      <c r="BA16" s="185">
        <f t="shared" ca="1" si="11"/>
        <v>7604.9999999999991</v>
      </c>
      <c r="BB16" s="185">
        <f t="shared" ca="1" si="11"/>
        <v>7604.9999999999991</v>
      </c>
      <c r="BC16" s="185">
        <f t="shared" ca="1" si="11"/>
        <v>7604.9999999999991</v>
      </c>
      <c r="BD16" s="185">
        <f t="shared" ca="1" si="11"/>
        <v>7604.9999999999991</v>
      </c>
      <c r="BE16" s="185">
        <f t="shared" ca="1" si="11"/>
        <v>7604.9999999999991</v>
      </c>
      <c r="BF16" s="185">
        <f t="shared" ca="1" si="11"/>
        <v>7604.9999999999991</v>
      </c>
      <c r="BG16" s="185">
        <f t="shared" ca="1" si="11"/>
        <v>7604.9999999999991</v>
      </c>
      <c r="BH16" s="185">
        <f t="shared" ca="1" si="11"/>
        <v>7604.9999999999991</v>
      </c>
    </row>
    <row r="17" spans="1:60" x14ac:dyDescent="0.3">
      <c r="C17" s="12"/>
      <c r="D17" s="36">
        <v>2034</v>
      </c>
      <c r="E17" s="12" t="s">
        <v>67</v>
      </c>
      <c r="F17" s="304">
        <v>-30000</v>
      </c>
      <c r="G17" s="312" t="s">
        <v>18</v>
      </c>
      <c r="I17" s="31">
        <f t="shared" si="9"/>
        <v>-30000</v>
      </c>
      <c r="O17" s="12" t="str">
        <f>"Addtl "&amp;O10</f>
        <v>Addtl Alts</v>
      </c>
      <c r="P17" s="185">
        <f t="shared" ref="P17:BH17" si="12">P$5*P10</f>
        <v>0</v>
      </c>
      <c r="Q17" s="185">
        <f t="shared" ca="1" si="12"/>
        <v>0</v>
      </c>
      <c r="R17" s="185">
        <f t="shared" ca="1" si="12"/>
        <v>0</v>
      </c>
      <c r="S17" s="185">
        <f t="shared" ca="1" si="12"/>
        <v>0</v>
      </c>
      <c r="T17" s="185">
        <f t="shared" ca="1" si="12"/>
        <v>0</v>
      </c>
      <c r="U17" s="185">
        <f t="shared" ca="1" si="12"/>
        <v>0</v>
      </c>
      <c r="V17" s="185">
        <f t="shared" ca="1" si="12"/>
        <v>0</v>
      </c>
      <c r="W17" s="185">
        <f t="shared" ca="1" si="12"/>
        <v>0</v>
      </c>
      <c r="X17" s="185">
        <f t="shared" ca="1" si="12"/>
        <v>0</v>
      </c>
      <c r="Y17" s="185">
        <f t="shared" ca="1" si="12"/>
        <v>0</v>
      </c>
      <c r="Z17" s="185">
        <f t="shared" ca="1" si="12"/>
        <v>0</v>
      </c>
      <c r="AA17" s="185">
        <f t="shared" ca="1" si="12"/>
        <v>0</v>
      </c>
      <c r="AB17" s="185">
        <f t="shared" ca="1" si="12"/>
        <v>0</v>
      </c>
      <c r="AC17" s="185">
        <f t="shared" ca="1" si="12"/>
        <v>0</v>
      </c>
      <c r="AD17" s="185">
        <f t="shared" ca="1" si="12"/>
        <v>0</v>
      </c>
      <c r="AE17" s="185">
        <f t="shared" ca="1" si="12"/>
        <v>0</v>
      </c>
      <c r="AF17" s="185">
        <f t="shared" ca="1" si="12"/>
        <v>0</v>
      </c>
      <c r="AG17" s="185">
        <f t="shared" ca="1" si="12"/>
        <v>0</v>
      </c>
      <c r="AH17" s="185">
        <f t="shared" ca="1" si="12"/>
        <v>0</v>
      </c>
      <c r="AI17" s="185">
        <f t="shared" ca="1" si="12"/>
        <v>0</v>
      </c>
      <c r="AJ17" s="185">
        <f t="shared" ca="1" si="12"/>
        <v>0</v>
      </c>
      <c r="AK17" s="185">
        <f t="shared" ca="1" si="12"/>
        <v>0</v>
      </c>
      <c r="AL17" s="185">
        <f t="shared" ca="1" si="12"/>
        <v>0</v>
      </c>
      <c r="AM17" s="185">
        <f t="shared" ca="1" si="12"/>
        <v>0</v>
      </c>
      <c r="AN17" s="185">
        <f t="shared" ca="1" si="12"/>
        <v>0</v>
      </c>
      <c r="AO17" s="185">
        <f t="shared" ca="1" si="12"/>
        <v>0</v>
      </c>
      <c r="AP17" s="185">
        <f t="shared" ca="1" si="12"/>
        <v>0</v>
      </c>
      <c r="AQ17" s="185">
        <f t="shared" ca="1" si="12"/>
        <v>0</v>
      </c>
      <c r="AR17" s="185">
        <f t="shared" ca="1" si="12"/>
        <v>0</v>
      </c>
      <c r="AS17" s="185">
        <f t="shared" ca="1" si="12"/>
        <v>0</v>
      </c>
      <c r="AT17" s="185">
        <f t="shared" ca="1" si="12"/>
        <v>0</v>
      </c>
      <c r="AU17" s="185">
        <f t="shared" ca="1" si="12"/>
        <v>0</v>
      </c>
      <c r="AV17" s="185">
        <f t="shared" ca="1" si="12"/>
        <v>0</v>
      </c>
      <c r="AW17" s="185">
        <f t="shared" ca="1" si="12"/>
        <v>0</v>
      </c>
      <c r="AX17" s="185">
        <f t="shared" ca="1" si="12"/>
        <v>0</v>
      </c>
      <c r="AY17" s="185">
        <f t="shared" ca="1" si="12"/>
        <v>0</v>
      </c>
      <c r="AZ17" s="185">
        <f t="shared" ca="1" si="12"/>
        <v>0</v>
      </c>
      <c r="BA17" s="185">
        <f t="shared" ca="1" si="12"/>
        <v>0</v>
      </c>
      <c r="BB17" s="185">
        <f t="shared" ca="1" si="12"/>
        <v>0</v>
      </c>
      <c r="BC17" s="185">
        <f t="shared" ca="1" si="12"/>
        <v>0</v>
      </c>
      <c r="BD17" s="185">
        <f t="shared" ca="1" si="12"/>
        <v>0</v>
      </c>
      <c r="BE17" s="185">
        <f t="shared" ca="1" si="12"/>
        <v>0</v>
      </c>
      <c r="BF17" s="185">
        <f t="shared" ca="1" si="12"/>
        <v>0</v>
      </c>
      <c r="BG17" s="185">
        <f t="shared" ca="1" si="12"/>
        <v>0</v>
      </c>
      <c r="BH17" s="185">
        <f t="shared" ca="1" si="12"/>
        <v>0</v>
      </c>
    </row>
    <row r="18" spans="1:60" x14ac:dyDescent="0.3">
      <c r="C18" s="12"/>
      <c r="D18" s="36">
        <v>2029</v>
      </c>
      <c r="E18" s="12" t="s">
        <v>69</v>
      </c>
      <c r="F18" s="304">
        <v>20000</v>
      </c>
      <c r="G18" s="312" t="s">
        <v>28</v>
      </c>
      <c r="I18" s="31">
        <f t="shared" si="9"/>
        <v>0</v>
      </c>
      <c r="O18" s="12" t="str">
        <f>"Addtl "&amp;O11</f>
        <v>Addtl Real Estate</v>
      </c>
      <c r="P18" s="185">
        <f>P$5*P11</f>
        <v>429.99999999999994</v>
      </c>
      <c r="Q18" s="185">
        <f t="shared" ref="Q18:BH18" ca="1" si="13">Q$5*Q11</f>
        <v>345</v>
      </c>
      <c r="R18" s="185">
        <f t="shared" ca="1" si="13"/>
        <v>345</v>
      </c>
      <c r="S18" s="185">
        <f t="shared" ca="1" si="13"/>
        <v>405</v>
      </c>
      <c r="T18" s="185">
        <f t="shared" ca="1" si="13"/>
        <v>405</v>
      </c>
      <c r="U18" s="185">
        <f t="shared" ca="1" si="13"/>
        <v>405</v>
      </c>
      <c r="V18" s="185">
        <f t="shared" ca="1" si="13"/>
        <v>805</v>
      </c>
      <c r="W18" s="185">
        <f t="shared" ca="1" si="13"/>
        <v>405</v>
      </c>
      <c r="X18" s="185">
        <f t="shared" ca="1" si="13"/>
        <v>405</v>
      </c>
      <c r="Y18" s="185">
        <f t="shared" ca="1" si="13"/>
        <v>405</v>
      </c>
      <c r="Z18" s="185">
        <f t="shared" ca="1" si="13"/>
        <v>405</v>
      </c>
      <c r="AA18" s="185">
        <f t="shared" ca="1" si="13"/>
        <v>315</v>
      </c>
      <c r="AB18" s="185">
        <f t="shared" ca="1" si="13"/>
        <v>315</v>
      </c>
      <c r="AC18" s="185">
        <f t="shared" ca="1" si="13"/>
        <v>390</v>
      </c>
      <c r="AD18" s="185">
        <f t="shared" ca="1" si="13"/>
        <v>390</v>
      </c>
      <c r="AE18" s="185">
        <f t="shared" ca="1" si="13"/>
        <v>390</v>
      </c>
      <c r="AF18" s="185">
        <f t="shared" ca="1" si="13"/>
        <v>390</v>
      </c>
      <c r="AG18" s="185">
        <f t="shared" ca="1" si="13"/>
        <v>390</v>
      </c>
      <c r="AH18" s="185">
        <f t="shared" ca="1" si="13"/>
        <v>390</v>
      </c>
      <c r="AI18" s="185">
        <f t="shared" ca="1" si="13"/>
        <v>390</v>
      </c>
      <c r="AJ18" s="185">
        <f t="shared" ca="1" si="13"/>
        <v>390</v>
      </c>
      <c r="AK18" s="185">
        <f t="shared" ca="1" si="13"/>
        <v>390</v>
      </c>
      <c r="AL18" s="185">
        <f t="shared" ca="1" si="13"/>
        <v>390</v>
      </c>
      <c r="AM18" s="185">
        <f t="shared" ca="1" si="13"/>
        <v>390</v>
      </c>
      <c r="AN18" s="185">
        <f t="shared" ca="1" si="13"/>
        <v>390</v>
      </c>
      <c r="AO18" s="185">
        <f t="shared" ca="1" si="13"/>
        <v>390</v>
      </c>
      <c r="AP18" s="185">
        <f t="shared" ca="1" si="13"/>
        <v>390</v>
      </c>
      <c r="AQ18" s="185">
        <f t="shared" ca="1" si="13"/>
        <v>390</v>
      </c>
      <c r="AR18" s="185">
        <f t="shared" ca="1" si="13"/>
        <v>390</v>
      </c>
      <c r="AS18" s="185">
        <f t="shared" ca="1" si="13"/>
        <v>390</v>
      </c>
      <c r="AT18" s="185">
        <f t="shared" ca="1" si="13"/>
        <v>390</v>
      </c>
      <c r="AU18" s="185">
        <f t="shared" ca="1" si="13"/>
        <v>390</v>
      </c>
      <c r="AV18" s="185">
        <f t="shared" ca="1" si="13"/>
        <v>390</v>
      </c>
      <c r="AW18" s="185">
        <f t="shared" ca="1" si="13"/>
        <v>390</v>
      </c>
      <c r="AX18" s="185">
        <f t="shared" ca="1" si="13"/>
        <v>390</v>
      </c>
      <c r="AY18" s="185">
        <f t="shared" ca="1" si="13"/>
        <v>390</v>
      </c>
      <c r="AZ18" s="185">
        <f t="shared" ca="1" si="13"/>
        <v>390</v>
      </c>
      <c r="BA18" s="185">
        <f t="shared" ca="1" si="13"/>
        <v>390</v>
      </c>
      <c r="BB18" s="185">
        <f t="shared" ca="1" si="13"/>
        <v>390</v>
      </c>
      <c r="BC18" s="185">
        <f t="shared" ca="1" si="13"/>
        <v>390</v>
      </c>
      <c r="BD18" s="185">
        <f t="shared" ca="1" si="13"/>
        <v>390</v>
      </c>
      <c r="BE18" s="185">
        <f t="shared" ca="1" si="13"/>
        <v>390</v>
      </c>
      <c r="BF18" s="185">
        <f t="shared" ca="1" si="13"/>
        <v>390</v>
      </c>
      <c r="BG18" s="185">
        <f t="shared" ca="1" si="13"/>
        <v>390</v>
      </c>
      <c r="BH18" s="185">
        <f t="shared" ca="1" si="13"/>
        <v>390</v>
      </c>
    </row>
    <row r="19" spans="1:60" x14ac:dyDescent="0.3">
      <c r="C19" s="12"/>
      <c r="D19" s="36">
        <v>2036</v>
      </c>
      <c r="E19" s="12" t="s">
        <v>26</v>
      </c>
      <c r="F19" s="304">
        <v>25000</v>
      </c>
      <c r="G19" s="312" t="s">
        <v>18</v>
      </c>
      <c r="I19" s="31">
        <f t="shared" si="9"/>
        <v>25000</v>
      </c>
      <c r="O19" s="12" t="str">
        <f>"Addtl "&amp;O12</f>
        <v>Addtl Savings</v>
      </c>
      <c r="P19" s="185">
        <f>P$5*P12</f>
        <v>2579.9999999999995</v>
      </c>
      <c r="Q19" s="185">
        <f t="shared" ref="Q19:BH19" ca="1" si="14">Q$5*Q12</f>
        <v>2070</v>
      </c>
      <c r="R19" s="185">
        <f t="shared" ca="1" si="14"/>
        <v>2070</v>
      </c>
      <c r="S19" s="185">
        <f t="shared" ca="1" si="14"/>
        <v>2430</v>
      </c>
      <c r="T19" s="185">
        <f t="shared" ca="1" si="14"/>
        <v>2430</v>
      </c>
      <c r="U19" s="185">
        <f t="shared" ca="1" si="14"/>
        <v>2430</v>
      </c>
      <c r="V19" s="185">
        <f t="shared" ca="1" si="14"/>
        <v>4830</v>
      </c>
      <c r="W19" s="185">
        <f t="shared" ca="1" si="14"/>
        <v>2430</v>
      </c>
      <c r="X19" s="185">
        <f t="shared" ca="1" si="14"/>
        <v>2430</v>
      </c>
      <c r="Y19" s="185">
        <f t="shared" ca="1" si="14"/>
        <v>2430</v>
      </c>
      <c r="Z19" s="185">
        <f t="shared" ca="1" si="14"/>
        <v>2430</v>
      </c>
      <c r="AA19" s="185">
        <f t="shared" ca="1" si="14"/>
        <v>1890</v>
      </c>
      <c r="AB19" s="185">
        <f t="shared" ca="1" si="14"/>
        <v>1890</v>
      </c>
      <c r="AC19" s="185">
        <f t="shared" ca="1" si="14"/>
        <v>2340</v>
      </c>
      <c r="AD19" s="185">
        <f t="shared" ca="1" si="14"/>
        <v>2340</v>
      </c>
      <c r="AE19" s="185">
        <f t="shared" ca="1" si="14"/>
        <v>2340</v>
      </c>
      <c r="AF19" s="185">
        <f t="shared" ca="1" si="14"/>
        <v>2340</v>
      </c>
      <c r="AG19" s="185">
        <f t="shared" ca="1" si="14"/>
        <v>2340</v>
      </c>
      <c r="AH19" s="185">
        <f t="shared" ca="1" si="14"/>
        <v>2340</v>
      </c>
      <c r="AI19" s="185">
        <f t="shared" ca="1" si="14"/>
        <v>2340</v>
      </c>
      <c r="AJ19" s="185">
        <f t="shared" ca="1" si="14"/>
        <v>2340</v>
      </c>
      <c r="AK19" s="185">
        <f t="shared" ca="1" si="14"/>
        <v>2340</v>
      </c>
      <c r="AL19" s="185">
        <f t="shared" ca="1" si="14"/>
        <v>2340</v>
      </c>
      <c r="AM19" s="185">
        <f t="shared" ca="1" si="14"/>
        <v>2340</v>
      </c>
      <c r="AN19" s="185">
        <f t="shared" ca="1" si="14"/>
        <v>2340</v>
      </c>
      <c r="AO19" s="185">
        <f t="shared" ca="1" si="14"/>
        <v>2340</v>
      </c>
      <c r="AP19" s="185">
        <f t="shared" ca="1" si="14"/>
        <v>2340</v>
      </c>
      <c r="AQ19" s="185">
        <f t="shared" ca="1" si="14"/>
        <v>2340</v>
      </c>
      <c r="AR19" s="185">
        <f t="shared" ca="1" si="14"/>
        <v>2340</v>
      </c>
      <c r="AS19" s="185">
        <f t="shared" ca="1" si="14"/>
        <v>2340</v>
      </c>
      <c r="AT19" s="185">
        <f t="shared" ca="1" si="14"/>
        <v>2340</v>
      </c>
      <c r="AU19" s="185">
        <f t="shared" ca="1" si="14"/>
        <v>2340</v>
      </c>
      <c r="AV19" s="185">
        <f t="shared" ca="1" si="14"/>
        <v>2340</v>
      </c>
      <c r="AW19" s="185">
        <f t="shared" ca="1" si="14"/>
        <v>2340</v>
      </c>
      <c r="AX19" s="185">
        <f t="shared" ca="1" si="14"/>
        <v>2340</v>
      </c>
      <c r="AY19" s="185">
        <f t="shared" ca="1" si="14"/>
        <v>2340</v>
      </c>
      <c r="AZ19" s="185">
        <f t="shared" ca="1" si="14"/>
        <v>2340</v>
      </c>
      <c r="BA19" s="185">
        <f t="shared" ca="1" si="14"/>
        <v>2340</v>
      </c>
      <c r="BB19" s="185">
        <f t="shared" ca="1" si="14"/>
        <v>2340</v>
      </c>
      <c r="BC19" s="185">
        <f t="shared" ca="1" si="14"/>
        <v>2340</v>
      </c>
      <c r="BD19" s="185">
        <f t="shared" ca="1" si="14"/>
        <v>2340</v>
      </c>
      <c r="BE19" s="185">
        <f t="shared" ca="1" si="14"/>
        <v>2340</v>
      </c>
      <c r="BF19" s="185">
        <f t="shared" ca="1" si="14"/>
        <v>2340</v>
      </c>
      <c r="BG19" s="185">
        <f t="shared" ca="1" si="14"/>
        <v>2340</v>
      </c>
      <c r="BH19" s="185">
        <f t="shared" ca="1" si="14"/>
        <v>2340</v>
      </c>
    </row>
    <row r="20" spans="1:60" x14ac:dyDescent="0.3">
      <c r="C20" s="12"/>
      <c r="D20" s="36">
        <v>2022</v>
      </c>
      <c r="E20" s="12" t="s">
        <v>94</v>
      </c>
      <c r="F20" s="304">
        <v>10000</v>
      </c>
      <c r="G20" s="312" t="s">
        <v>18</v>
      </c>
      <c r="I20" s="31">
        <f>IF(G20="Yes",F20,0)</f>
        <v>10000</v>
      </c>
    </row>
    <row r="21" spans="1:60" x14ac:dyDescent="0.3">
      <c r="C21" s="12"/>
      <c r="D21" s="36"/>
      <c r="E21" s="12"/>
      <c r="F21" s="304"/>
      <c r="G21" s="312"/>
      <c r="I21" s="31">
        <f t="shared" si="9"/>
        <v>0</v>
      </c>
      <c r="O21" s="5" t="s">
        <v>74</v>
      </c>
    </row>
    <row r="22" spans="1:60" x14ac:dyDescent="0.3">
      <c r="C22" s="12"/>
      <c r="D22" s="36"/>
      <c r="E22" s="12"/>
      <c r="F22" s="304"/>
      <c r="G22" s="312"/>
      <c r="I22" s="31">
        <f t="shared" si="9"/>
        <v>0</v>
      </c>
      <c r="O22" s="4" t="str">
        <f>O8</f>
        <v>Equity</v>
      </c>
      <c r="P22" s="24">
        <f ca="1">IF($M$6="No",_xlfn.NORM.INV(RAND(),$F4,$D4),_xlfn.NORM.INV(RAND(),$F4,$D4)+($M$7*0.53))</f>
        <v>9.4889670782261015E-2</v>
      </c>
      <c r="Q22" s="24">
        <f t="shared" ref="Q22:BH22" ca="1" si="15">IF($M$6="No",_xlfn.NORM.INV(RAND(),$F4,$D4),_xlfn.NORM.INV(RAND(),$F4,$D4)+($M$7*0.53))</f>
        <v>2.761306006967474E-2</v>
      </c>
      <c r="R22" s="24">
        <f t="shared" ca="1" si="15"/>
        <v>-1.5153439564050464E-2</v>
      </c>
      <c r="S22" s="24">
        <f t="shared" ca="1" si="15"/>
        <v>0.14588138965310604</v>
      </c>
      <c r="T22" s="24">
        <f t="shared" ca="1" si="15"/>
        <v>0.21901253269800799</v>
      </c>
      <c r="U22" s="24">
        <f t="shared" ca="1" si="15"/>
        <v>6.1775183207129214E-2</v>
      </c>
      <c r="V22" s="24">
        <f t="shared" ca="1" si="15"/>
        <v>0.1445776492865759</v>
      </c>
      <c r="W22" s="24">
        <f t="shared" ca="1" si="15"/>
        <v>-0.11633679016534097</v>
      </c>
      <c r="X22" s="24">
        <f t="shared" ca="1" si="15"/>
        <v>5.3563123511496703E-2</v>
      </c>
      <c r="Y22" s="24">
        <f t="shared" ca="1" si="15"/>
        <v>-9.3904503821608518E-2</v>
      </c>
      <c r="Z22" s="24">
        <f t="shared" ca="1" si="15"/>
        <v>2.548438714435157E-2</v>
      </c>
      <c r="AA22" s="24">
        <f t="shared" ca="1" si="15"/>
        <v>-0.11003761295187876</v>
      </c>
      <c r="AB22" s="24">
        <f t="shared" ca="1" si="15"/>
        <v>0.26300100518846053</v>
      </c>
      <c r="AC22" s="24">
        <f t="shared" ca="1" si="15"/>
        <v>5.9294184883108475E-2</v>
      </c>
      <c r="AD22" s="24">
        <f t="shared" ca="1" si="15"/>
        <v>-8.5385451408092769E-2</v>
      </c>
      <c r="AE22" s="24">
        <f t="shared" ca="1" si="15"/>
        <v>-0.1973606399470442</v>
      </c>
      <c r="AF22" s="24">
        <f t="shared" ca="1" si="15"/>
        <v>0.12070674753896309</v>
      </c>
      <c r="AG22" s="24">
        <f t="shared" ca="1" si="15"/>
        <v>4.0943040891499839E-2</v>
      </c>
      <c r="AH22" s="24">
        <f t="shared" ca="1" si="15"/>
        <v>1.3718162302121709E-2</v>
      </c>
      <c r="AI22" s="24">
        <f t="shared" ca="1" si="15"/>
        <v>-6.8675263014772156E-2</v>
      </c>
      <c r="AJ22" s="24">
        <f t="shared" ca="1" si="15"/>
        <v>0.212970926407657</v>
      </c>
      <c r="AK22" s="24">
        <f t="shared" ca="1" si="15"/>
        <v>8.9189711060354462E-2</v>
      </c>
      <c r="AL22" s="24">
        <f t="shared" ca="1" si="15"/>
        <v>-4.3586240597649059E-3</v>
      </c>
      <c r="AM22" s="24">
        <f t="shared" ca="1" si="15"/>
        <v>0.19827938400393216</v>
      </c>
      <c r="AN22" s="24">
        <f t="shared" ca="1" si="15"/>
        <v>-0.21529441700861565</v>
      </c>
      <c r="AO22" s="24">
        <f t="shared" ca="1" si="15"/>
        <v>0.21809666176336931</v>
      </c>
      <c r="AP22" s="24">
        <f t="shared" ca="1" si="15"/>
        <v>-4.2337412467969418E-2</v>
      </c>
      <c r="AQ22" s="24">
        <f t="shared" ca="1" si="15"/>
        <v>-3.3399360260301131E-2</v>
      </c>
      <c r="AR22" s="24">
        <f t="shared" ca="1" si="15"/>
        <v>-9.7895352740370575E-2</v>
      </c>
      <c r="AS22" s="24">
        <f t="shared" ca="1" si="15"/>
        <v>-0.21992821242102464</v>
      </c>
      <c r="AT22" s="24">
        <f t="shared" ca="1" si="15"/>
        <v>0.14093033938503483</v>
      </c>
      <c r="AU22" s="24">
        <f t="shared" ca="1" si="15"/>
        <v>-0.10793153752270636</v>
      </c>
      <c r="AV22" s="24">
        <f t="shared" ca="1" si="15"/>
        <v>9.4754900602816688E-2</v>
      </c>
      <c r="AW22" s="24">
        <f ca="1">IF($M$6="No",_xlfn.NORM.INV(RAND(),$F4,$D4),_xlfn.NORM.INV(RAND(),$F4,$D4)+($M$7*0.53))</f>
        <v>-0.20385311755363869</v>
      </c>
      <c r="AX22" s="24">
        <f t="shared" ca="1" si="15"/>
        <v>5.0862553682549924E-2</v>
      </c>
      <c r="AY22" s="24">
        <f t="shared" ca="1" si="15"/>
        <v>0.34357045529145719</v>
      </c>
      <c r="AZ22" s="24">
        <f t="shared" ca="1" si="15"/>
        <v>0.30767548749538304</v>
      </c>
      <c r="BA22" s="24">
        <f t="shared" ca="1" si="15"/>
        <v>0.11237716971620482</v>
      </c>
      <c r="BB22" s="24">
        <f t="shared" ca="1" si="15"/>
        <v>0.51334253406502584</v>
      </c>
      <c r="BC22" s="24">
        <f t="shared" ca="1" si="15"/>
        <v>0.30855206929646839</v>
      </c>
      <c r="BD22" s="24">
        <f t="shared" ca="1" si="15"/>
        <v>0.1649172817881305</v>
      </c>
      <c r="BE22" s="24">
        <f t="shared" ca="1" si="15"/>
        <v>-9.4763979804336748E-2</v>
      </c>
      <c r="BF22" s="24">
        <f t="shared" ca="1" si="15"/>
        <v>0.28555781877679942</v>
      </c>
      <c r="BG22" s="24">
        <f t="shared" ca="1" si="15"/>
        <v>7.8307244799604298E-2</v>
      </c>
      <c r="BH22" s="24">
        <f t="shared" ca="1" si="15"/>
        <v>-8.8162584927987911E-2</v>
      </c>
    </row>
    <row r="23" spans="1:60" x14ac:dyDescent="0.3">
      <c r="C23" s="12"/>
      <c r="D23" s="36"/>
      <c r="E23" s="12"/>
      <c r="F23" s="304"/>
      <c r="G23" s="312"/>
      <c r="I23" s="31">
        <f t="shared" si="9"/>
        <v>0</v>
      </c>
      <c r="O23" s="4" t="str">
        <f>O9</f>
        <v>Fixed Income</v>
      </c>
      <c r="P23" s="24">
        <f ca="1">_xlfn.NORM.INV(RAND(),$F5,$D5)</f>
        <v>0.15647518685030931</v>
      </c>
      <c r="Q23" s="24">
        <f t="shared" ref="Q23:BH25" ca="1" si="16">_xlfn.NORM.INV(RAND(),$F5,$D5)</f>
        <v>5.2545955035556854E-2</v>
      </c>
      <c r="R23" s="24">
        <f t="shared" ca="1" si="16"/>
        <v>1.4887346940586112E-3</v>
      </c>
      <c r="S23" s="24">
        <f t="shared" ca="1" si="16"/>
        <v>-4.2061762074211639E-2</v>
      </c>
      <c r="T23" s="24">
        <f t="shared" ca="1" si="16"/>
        <v>-9.758983626458162E-2</v>
      </c>
      <c r="U23" s="24">
        <f t="shared" ca="1" si="16"/>
        <v>-1.7739927349430529E-3</v>
      </c>
      <c r="V23" s="24">
        <f t="shared" ca="1" si="16"/>
        <v>0.17749717342494517</v>
      </c>
      <c r="W23" s="24">
        <f t="shared" ca="1" si="16"/>
        <v>-2.0669287736921893E-2</v>
      </c>
      <c r="X23" s="24">
        <f t="shared" ca="1" si="16"/>
        <v>3.7829115949022975E-2</v>
      </c>
      <c r="Y23" s="24">
        <f t="shared" ca="1" si="16"/>
        <v>0.14087125804668399</v>
      </c>
      <c r="Z23" s="24">
        <f t="shared" ca="1" si="16"/>
        <v>-0.15037859244823457</v>
      </c>
      <c r="AA23" s="24">
        <f t="shared" ca="1" si="16"/>
        <v>4.0302963707945727E-2</v>
      </c>
      <c r="AB23" s="24">
        <f t="shared" ca="1" si="16"/>
        <v>3.2673912630454313E-2</v>
      </c>
      <c r="AC23" s="24">
        <f t="shared" ca="1" si="16"/>
        <v>-7.9210645329444898E-2</v>
      </c>
      <c r="AD23" s="24">
        <f t="shared" ca="1" si="16"/>
        <v>-5.0084011439036111E-2</v>
      </c>
      <c r="AE23" s="24">
        <f t="shared" ca="1" si="16"/>
        <v>-0.12711726678203578</v>
      </c>
      <c r="AF23" s="24">
        <f t="shared" ca="1" si="16"/>
        <v>-4.803049510204227E-2</v>
      </c>
      <c r="AG23" s="24">
        <f t="shared" ca="1" si="16"/>
        <v>8.7814917025116207E-2</v>
      </c>
      <c r="AH23" s="24">
        <f t="shared" ca="1" si="16"/>
        <v>-7.4026283555191821E-2</v>
      </c>
      <c r="AI23" s="24">
        <f t="shared" ca="1" si="16"/>
        <v>-2.9859372563430582E-2</v>
      </c>
      <c r="AJ23" s="24">
        <f t="shared" ca="1" si="16"/>
        <v>8.0958879602078399E-2</v>
      </c>
      <c r="AK23" s="24">
        <f t="shared" ca="1" si="16"/>
        <v>-8.4680023073900004E-2</v>
      </c>
      <c r="AL23" s="24">
        <f t="shared" ca="1" si="16"/>
        <v>4.8605535738431953E-2</v>
      </c>
      <c r="AM23" s="24">
        <f t="shared" ca="1" si="16"/>
        <v>9.3129216310661331E-2</v>
      </c>
      <c r="AN23" s="24">
        <f t="shared" ca="1" si="16"/>
        <v>-2.7260494139743838E-3</v>
      </c>
      <c r="AO23" s="24">
        <f t="shared" ca="1" si="16"/>
        <v>5.1463922296587541E-2</v>
      </c>
      <c r="AP23" s="24">
        <f t="shared" ca="1" si="16"/>
        <v>-2.5524050382419929E-2</v>
      </c>
      <c r="AQ23" s="24">
        <f t="shared" ca="1" si="16"/>
        <v>4.6431414140842737E-2</v>
      </c>
      <c r="AR23" s="24">
        <f t="shared" ca="1" si="16"/>
        <v>5.134121745372295E-2</v>
      </c>
      <c r="AS23" s="24">
        <f t="shared" ca="1" si="16"/>
        <v>1.5283638553024436E-2</v>
      </c>
      <c r="AT23" s="24">
        <f t="shared" ca="1" si="16"/>
        <v>-2.9695475265771078E-2</v>
      </c>
      <c r="AU23" s="24">
        <f t="shared" ca="1" si="16"/>
        <v>6.0165510982428047E-3</v>
      </c>
      <c r="AV23" s="24">
        <f t="shared" ca="1" si="16"/>
        <v>0.15648120345775288</v>
      </c>
      <c r="AW23" s="24">
        <f t="shared" ca="1" si="16"/>
        <v>9.9041888060043166E-3</v>
      </c>
      <c r="AX23" s="24">
        <f t="shared" ca="1" si="16"/>
        <v>-1.1255311549889825E-2</v>
      </c>
      <c r="AY23" s="24">
        <f t="shared" ca="1" si="16"/>
        <v>4.4989746894790003E-2</v>
      </c>
      <c r="AZ23" s="24">
        <f t="shared" ca="1" si="16"/>
        <v>-0.20117861870477652</v>
      </c>
      <c r="BA23" s="24">
        <f t="shared" ca="1" si="16"/>
        <v>0.15121657800960758</v>
      </c>
      <c r="BB23" s="24">
        <f t="shared" ca="1" si="16"/>
        <v>-9.2935759360378845E-3</v>
      </c>
      <c r="BC23" s="24">
        <f t="shared" ca="1" si="16"/>
        <v>0.10475595391936758</v>
      </c>
      <c r="BD23" s="24">
        <f t="shared" ca="1" si="16"/>
        <v>3.0776661149600065E-4</v>
      </c>
      <c r="BE23" s="24">
        <f t="shared" ca="1" si="16"/>
        <v>-2.5136314737117173E-2</v>
      </c>
      <c r="BF23" s="24">
        <f t="shared" ca="1" si="16"/>
        <v>6.0491562525127295E-3</v>
      </c>
      <c r="BG23" s="24">
        <f t="shared" ca="1" si="16"/>
        <v>-6.9345686496035744E-3</v>
      </c>
      <c r="BH23" s="24">
        <f t="shared" ca="1" si="16"/>
        <v>-1.6766354504939157E-2</v>
      </c>
    </row>
    <row r="24" spans="1:60" ht="16.2" thickBot="1" x14ac:dyDescent="0.35">
      <c r="C24" s="12"/>
      <c r="D24" s="37"/>
      <c r="E24" s="15"/>
      <c r="F24" s="305"/>
      <c r="G24" s="313"/>
      <c r="I24" s="31">
        <f t="shared" si="9"/>
        <v>0</v>
      </c>
      <c r="O24" s="4" t="str">
        <f>O10</f>
        <v>Alts</v>
      </c>
      <c r="P24" s="24">
        <f t="shared" ref="P24:AE25" ca="1" si="17">_xlfn.NORM.INV(RAND(),$F6,$D6)</f>
        <v>0.46918684354387374</v>
      </c>
      <c r="Q24" s="24">
        <f t="shared" ca="1" si="17"/>
        <v>-0.14377350957308258</v>
      </c>
      <c r="R24" s="24">
        <f t="shared" ca="1" si="17"/>
        <v>0.40681746343054004</v>
      </c>
      <c r="S24" s="24">
        <f t="shared" ca="1" si="17"/>
        <v>-0.19281554065739007</v>
      </c>
      <c r="T24" s="24">
        <f t="shared" ca="1" si="17"/>
        <v>-0.22427543527572172</v>
      </c>
      <c r="U24" s="24">
        <f t="shared" ca="1" si="17"/>
        <v>0.20748751835852447</v>
      </c>
      <c r="V24" s="24">
        <f t="shared" ca="1" si="17"/>
        <v>0.60866775856470756</v>
      </c>
      <c r="W24" s="24">
        <f t="shared" ca="1" si="17"/>
        <v>-0.64414866995637943</v>
      </c>
      <c r="X24" s="24">
        <f t="shared" ca="1" si="17"/>
        <v>0.85123879971710092</v>
      </c>
      <c r="Y24" s="24">
        <f t="shared" ca="1" si="17"/>
        <v>0.5144302129623276</v>
      </c>
      <c r="Z24" s="24">
        <f t="shared" ca="1" si="17"/>
        <v>-2.2928068384006683E-2</v>
      </c>
      <c r="AA24" s="24">
        <f t="shared" ca="1" si="17"/>
        <v>1.2014141144652104</v>
      </c>
      <c r="AB24" s="24">
        <f t="shared" ca="1" si="17"/>
        <v>-0.1368040405210747</v>
      </c>
      <c r="AC24" s="24">
        <f t="shared" ca="1" si="17"/>
        <v>0.11867931984129149</v>
      </c>
      <c r="AD24" s="24">
        <f t="shared" ca="1" si="17"/>
        <v>-9.207711476794958E-2</v>
      </c>
      <c r="AE24" s="24">
        <f t="shared" ca="1" si="17"/>
        <v>0.52328576650954317</v>
      </c>
      <c r="AF24" s="24">
        <f t="shared" ca="1" si="16"/>
        <v>0.17723848567871769</v>
      </c>
      <c r="AG24" s="24">
        <f t="shared" ca="1" si="16"/>
        <v>0.28194244571033389</v>
      </c>
      <c r="AH24" s="24">
        <f t="shared" ca="1" si="16"/>
        <v>1.4015888530000513</v>
      </c>
      <c r="AI24" s="24">
        <f t="shared" ca="1" si="16"/>
        <v>0.82749973983340364</v>
      </c>
      <c r="AJ24" s="24">
        <f t="shared" ca="1" si="16"/>
        <v>0.25738284399973232</v>
      </c>
      <c r="AK24" s="24">
        <f t="shared" ca="1" si="16"/>
        <v>0.25163977281914834</v>
      </c>
      <c r="AL24" s="24">
        <f t="shared" ca="1" si="16"/>
        <v>1.0725990554214249</v>
      </c>
      <c r="AM24" s="24">
        <f t="shared" ca="1" si="16"/>
        <v>9.0676121774665261E-2</v>
      </c>
      <c r="AN24" s="24">
        <f t="shared" ca="1" si="16"/>
        <v>0.43638087221357402</v>
      </c>
      <c r="AO24" s="24">
        <f t="shared" ca="1" si="16"/>
        <v>0.65695158889298633</v>
      </c>
      <c r="AP24" s="24">
        <f t="shared" ca="1" si="16"/>
        <v>-0.40903830494165094</v>
      </c>
      <c r="AQ24" s="24">
        <f t="shared" ca="1" si="16"/>
        <v>-1.0599024784740368E-2</v>
      </c>
      <c r="AR24" s="24">
        <f t="shared" ca="1" si="16"/>
        <v>-6.0037122155190414E-2</v>
      </c>
      <c r="AS24" s="24">
        <f t="shared" ca="1" si="16"/>
        <v>0.31412200301263538</v>
      </c>
      <c r="AT24" s="24">
        <f t="shared" ca="1" si="16"/>
        <v>7.6817330531179839E-2</v>
      </c>
      <c r="AU24" s="24">
        <f t="shared" ca="1" si="16"/>
        <v>-0.6923969386519182</v>
      </c>
      <c r="AV24" s="24">
        <f t="shared" ca="1" si="16"/>
        <v>-3.6928341682331417E-2</v>
      </c>
      <c r="AW24" s="24">
        <f t="shared" ca="1" si="16"/>
        <v>-0.3480577338184353</v>
      </c>
      <c r="AX24" s="24">
        <f t="shared" ca="1" si="16"/>
        <v>0.51441414279605935</v>
      </c>
      <c r="AY24" s="24">
        <f t="shared" ca="1" si="16"/>
        <v>0.31352522493380086</v>
      </c>
      <c r="AZ24" s="24">
        <f t="shared" ca="1" si="16"/>
        <v>0.43311916592586719</v>
      </c>
      <c r="BA24" s="24">
        <f t="shared" ca="1" si="16"/>
        <v>-0.94158811286774424</v>
      </c>
      <c r="BB24" s="24">
        <f t="shared" ca="1" si="16"/>
        <v>0.23244505355903383</v>
      </c>
      <c r="BC24" s="24">
        <f t="shared" ca="1" si="16"/>
        <v>0.45380418921043475</v>
      </c>
      <c r="BD24" s="24">
        <f t="shared" ca="1" si="16"/>
        <v>-0.33343515143475733</v>
      </c>
      <c r="BE24" s="24">
        <f t="shared" ca="1" si="16"/>
        <v>0.48684241293528363</v>
      </c>
      <c r="BF24" s="24">
        <f t="shared" ca="1" si="16"/>
        <v>7.1985562149023075E-2</v>
      </c>
      <c r="BG24" s="24">
        <f t="shared" ca="1" si="16"/>
        <v>0.84057340941676117</v>
      </c>
      <c r="BH24" s="24">
        <f t="shared" ca="1" si="16"/>
        <v>1.1581924173911906</v>
      </c>
    </row>
    <row r="25" spans="1:60" ht="16.5" customHeight="1" thickBot="1" x14ac:dyDescent="0.35">
      <c r="C25" s="12"/>
      <c r="H25" s="12"/>
      <c r="I25" s="12"/>
      <c r="O25" s="4" t="str">
        <f>O11</f>
        <v>Real Estate</v>
      </c>
      <c r="P25" s="24">
        <f t="shared" ca="1" si="17"/>
        <v>5.0727976264665096E-2</v>
      </c>
      <c r="Q25" s="24">
        <f t="shared" ca="1" si="16"/>
        <v>-3.9306951087855702E-2</v>
      </c>
      <c r="R25" s="24">
        <f t="shared" ca="1" si="16"/>
        <v>-9.6361440341347068E-2</v>
      </c>
      <c r="S25" s="24">
        <f t="shared" ca="1" si="16"/>
        <v>6.0054151117252701E-2</v>
      </c>
      <c r="T25" s="24">
        <f t="shared" ca="1" si="16"/>
        <v>-0.25625791430787903</v>
      </c>
      <c r="U25" s="24">
        <f t="shared" ca="1" si="16"/>
        <v>3.570283915391112E-2</v>
      </c>
      <c r="V25" s="24">
        <f t="shared" ca="1" si="16"/>
        <v>-3.8423940839173318E-2</v>
      </c>
      <c r="W25" s="24">
        <f t="shared" ca="1" si="16"/>
        <v>-7.4619188210761744E-2</v>
      </c>
      <c r="X25" s="24">
        <f t="shared" ca="1" si="16"/>
        <v>0.17378173399212815</v>
      </c>
      <c r="Y25" s="24">
        <f t="shared" ca="1" si="16"/>
        <v>6.1351751945397527E-2</v>
      </c>
      <c r="Z25" s="24">
        <f t="shared" ca="1" si="16"/>
        <v>-5.1730515488453574E-2</v>
      </c>
      <c r="AA25" s="24">
        <f t="shared" ca="1" si="16"/>
        <v>6.2518498595277874E-2</v>
      </c>
      <c r="AB25" s="24">
        <f t="shared" ca="1" si="16"/>
        <v>-0.12985421203944802</v>
      </c>
      <c r="AC25" s="24">
        <f t="shared" ca="1" si="16"/>
        <v>0.17593687362295735</v>
      </c>
      <c r="AD25" s="24">
        <f t="shared" ca="1" si="16"/>
        <v>0.23974657066544114</v>
      </c>
      <c r="AE25" s="24">
        <f t="shared" ca="1" si="16"/>
        <v>-0.16551829009914115</v>
      </c>
      <c r="AF25" s="24">
        <f t="shared" ca="1" si="16"/>
        <v>-2.7117292904051168E-2</v>
      </c>
      <c r="AG25" s="24">
        <f t="shared" ca="1" si="16"/>
        <v>-0.13392556283506396</v>
      </c>
      <c r="AH25" s="24">
        <f t="shared" ca="1" si="16"/>
        <v>8.1654923479605221E-2</v>
      </c>
      <c r="AI25" s="24">
        <f t="shared" ca="1" si="16"/>
        <v>0.18235320178792902</v>
      </c>
      <c r="AJ25" s="24">
        <f t="shared" ca="1" si="16"/>
        <v>0.17947564838534197</v>
      </c>
      <c r="AK25" s="24">
        <f t="shared" ca="1" si="16"/>
        <v>-0.17952658893520601</v>
      </c>
      <c r="AL25" s="24">
        <f t="shared" ca="1" si="16"/>
        <v>0.11171758912889529</v>
      </c>
      <c r="AM25" s="24">
        <f t="shared" ca="1" si="16"/>
        <v>9.8878513875350113E-2</v>
      </c>
      <c r="AN25" s="24">
        <f t="shared" ca="1" si="16"/>
        <v>1.1144327974390314E-2</v>
      </c>
      <c r="AO25" s="24">
        <f t="shared" ca="1" si="16"/>
        <v>-5.4302843172883253E-2</v>
      </c>
      <c r="AP25" s="24">
        <f t="shared" ca="1" si="16"/>
        <v>-2.9078214818539838E-2</v>
      </c>
      <c r="AQ25" s="24">
        <f t="shared" ca="1" si="16"/>
        <v>0.14881605170120082</v>
      </c>
      <c r="AR25" s="24">
        <f t="shared" ca="1" si="16"/>
        <v>0.13692749596502485</v>
      </c>
      <c r="AS25" s="24">
        <f t="shared" ca="1" si="16"/>
        <v>-0.13375859569502141</v>
      </c>
      <c r="AT25" s="24">
        <f t="shared" ca="1" si="16"/>
        <v>9.5933333692813288E-2</v>
      </c>
      <c r="AU25" s="24">
        <f t="shared" ca="1" si="16"/>
        <v>1.4430311882666566E-2</v>
      </c>
      <c r="AV25" s="24">
        <f t="shared" ca="1" si="16"/>
        <v>3.8034609088849342E-3</v>
      </c>
      <c r="AW25" s="24">
        <f t="shared" ca="1" si="16"/>
        <v>-0.15127009161979577</v>
      </c>
      <c r="AX25" s="24">
        <f t="shared" ca="1" si="16"/>
        <v>6.3751524649211688E-2</v>
      </c>
      <c r="AY25" s="24">
        <f t="shared" ca="1" si="16"/>
        <v>0.10173500185528342</v>
      </c>
      <c r="AZ25" s="24">
        <f t="shared" ca="1" si="16"/>
        <v>5.0292942540330655E-2</v>
      </c>
      <c r="BA25" s="24">
        <f t="shared" ca="1" si="16"/>
        <v>-1.1024324616621672E-3</v>
      </c>
      <c r="BB25" s="24">
        <f t="shared" ca="1" si="16"/>
        <v>0.31827079591746116</v>
      </c>
      <c r="BC25" s="24">
        <f t="shared" ca="1" si="16"/>
        <v>0.21678198791932113</v>
      </c>
      <c r="BD25" s="24">
        <f t="shared" ca="1" si="16"/>
        <v>0.25242946712777298</v>
      </c>
      <c r="BE25" s="24">
        <f t="shared" ca="1" si="16"/>
        <v>0.15576565741096526</v>
      </c>
      <c r="BF25" s="24">
        <f t="shared" ca="1" si="16"/>
        <v>0.15574034112342777</v>
      </c>
      <c r="BG25" s="24">
        <f t="shared" ca="1" si="16"/>
        <v>0.2622222107314523</v>
      </c>
      <c r="BH25" s="24">
        <f t="shared" ca="1" si="16"/>
        <v>3.8189028753774709E-2</v>
      </c>
    </row>
    <row r="26" spans="1:60" ht="18.600000000000001" thickBot="1" x14ac:dyDescent="0.35">
      <c r="C26" s="12"/>
      <c r="D26" s="553" t="s">
        <v>51</v>
      </c>
      <c r="E26" s="554"/>
      <c r="F26" s="554"/>
      <c r="G26" s="555"/>
      <c r="H26" s="12"/>
      <c r="I26" s="12"/>
    </row>
    <row r="27" spans="1:60" x14ac:dyDescent="0.3">
      <c r="A27" s="4" t="s">
        <v>56</v>
      </c>
      <c r="B27" s="4" t="s">
        <v>57</v>
      </c>
      <c r="C27" s="12"/>
      <c r="D27" s="59" t="s">
        <v>27</v>
      </c>
      <c r="E27" s="49" t="s">
        <v>54</v>
      </c>
      <c r="F27" s="49" t="s">
        <v>52</v>
      </c>
      <c r="G27" s="54" t="s">
        <v>53</v>
      </c>
      <c r="I27" s="12"/>
      <c r="O27" s="5" t="s">
        <v>75</v>
      </c>
    </row>
    <row r="28" spans="1:60" x14ac:dyDescent="0.3">
      <c r="A28" s="4" t="str">
        <f t="shared" ref="A28:B33" si="18">$D28&amp;F28</f>
        <v>2030Fixed Income</v>
      </c>
      <c r="B28" s="4" t="str">
        <f t="shared" si="18"/>
        <v>2030Equity</v>
      </c>
      <c r="C28" s="12"/>
      <c r="D28" s="314">
        <v>2030</v>
      </c>
      <c r="E28" s="315">
        <v>0.05</v>
      </c>
      <c r="F28" s="316" t="s">
        <v>114</v>
      </c>
      <c r="G28" s="312" t="s">
        <v>95</v>
      </c>
      <c r="I28" s="12"/>
      <c r="O28" s="4" t="str">
        <f>O22</f>
        <v>Equity</v>
      </c>
      <c r="P28" s="184">
        <f ca="1">SUM(G4)*(1+P22)</f>
        <v>0</v>
      </c>
      <c r="Q28" s="185">
        <f t="shared" ref="Q28:BH28" ca="1" si="19">SUM(Q15,P28)*(1+Q22)</f>
        <v>13801.716867836789</v>
      </c>
      <c r="R28" s="185">
        <f ca="1">SUM(R15,Q28)*(1+R22)</f>
        <v>26819.899811631061</v>
      </c>
      <c r="S28" s="185">
        <f t="shared" ca="1" si="19"/>
        <v>48799.13487868302</v>
      </c>
      <c r="T28" s="185">
        <f t="shared" ca="1" si="19"/>
        <v>78706.500950598129</v>
      </c>
      <c r="U28" s="185">
        <f t="shared" ca="1" si="19"/>
        <v>100309.2471587261</v>
      </c>
      <c r="V28" s="185">
        <f ca="1">SUM(V15,U28)*(1+V22)</f>
        <v>150681.24066345562</v>
      </c>
      <c r="W28" s="185">
        <f t="shared" ca="1" si="19"/>
        <v>146189.16833391998</v>
      </c>
      <c r="X28" s="185">
        <f ca="1">SUM(X15,W28)*(1+X22)</f>
        <v>169563.94517218985</v>
      </c>
      <c r="Y28" s="185">
        <f ca="1">SUM(Y15,X28)*(1+Y22)</f>
        <v>167009.79589970133</v>
      </c>
      <c r="Z28" s="185">
        <f t="shared" ca="1" si="19"/>
        <v>186396.08866589429</v>
      </c>
      <c r="AA28" s="185">
        <f t="shared" ca="1" si="19"/>
        <v>176098.22687998391</v>
      </c>
      <c r="AB28" s="185">
        <f t="shared" ca="1" si="19"/>
        <v>235911.12915472928</v>
      </c>
      <c r="AC28" s="185">
        <f t="shared" ca="1" si="19"/>
        <v>263916.60942311538</v>
      </c>
      <c r="AD28" s="185">
        <f t="shared" ca="1" si="19"/>
        <v>253484.79053058152</v>
      </c>
      <c r="AE28" s="185">
        <f t="shared" ca="1" si="19"/>
        <v>214077.95591439624</v>
      </c>
      <c r="AF28" s="185">
        <f t="shared" ca="1" si="19"/>
        <v>254748.58587077138</v>
      </c>
      <c r="AG28" s="185">
        <f t="shared" ca="1" si="19"/>
        <v>277938.3351514659</v>
      </c>
      <c r="AH28" s="185">
        <f t="shared" ca="1" si="19"/>
        <v>294176.99146110594</v>
      </c>
      <c r="AI28" s="185">
        <f t="shared" ca="1" si="19"/>
        <v>285390.20842816395</v>
      </c>
      <c r="AJ28" s="185">
        <f t="shared" ca="1" si="19"/>
        <v>361038.25922941149</v>
      </c>
      <c r="AK28" s="185">
        <f t="shared" ca="1" si="19"/>
        <v>406590.1179730806</v>
      </c>
      <c r="AL28" s="185">
        <f t="shared" ca="1" si="19"/>
        <v>416051.46745474136</v>
      </c>
      <c r="AM28" s="185">
        <f t="shared" ca="1" si="19"/>
        <v>512065.72294150066</v>
      </c>
      <c r="AN28" s="185">
        <f t="shared" ca="1" si="19"/>
        <v>410674.42933193187</v>
      </c>
      <c r="AO28" s="185">
        <f t="shared" ca="1" si="19"/>
        <v>513984.57064648048</v>
      </c>
      <c r="AP28" s="185">
        <f t="shared" ca="1" si="19"/>
        <v>503028.81355319591</v>
      </c>
      <c r="AQ28" s="185">
        <f t="shared" ca="1" si="19"/>
        <v>496191.40240226581</v>
      </c>
      <c r="AR28" s="185">
        <f t="shared" ca="1" si="19"/>
        <v>456915.19410991494</v>
      </c>
      <c r="AS28" s="185">
        <f t="shared" ca="1" si="19"/>
        <v>364467.39820614364</v>
      </c>
      <c r="AT28" s="185">
        <f t="shared" ca="1" si="19"/>
        <v>427592.27998939517</v>
      </c>
      <c r="AU28" s="185">
        <f t="shared" ca="1" si="19"/>
        <v>390636.76186797745</v>
      </c>
      <c r="AV28" s="185">
        <f t="shared" ca="1" si="19"/>
        <v>437868.52847143979</v>
      </c>
      <c r="AW28" s="185">
        <f t="shared" ca="1" si="19"/>
        <v>356037.86387371976</v>
      </c>
      <c r="AX28" s="185">
        <f t="shared" ca="1" si="19"/>
        <v>383954.24379277043</v>
      </c>
      <c r="AY28" s="185">
        <f t="shared" ca="1" si="19"/>
        <v>528408.71813183825</v>
      </c>
      <c r="AZ28" s="185">
        <f t="shared" ca="1" si="19"/>
        <v>703191.27110201016</v>
      </c>
      <c r="BA28" s="185">
        <f t="shared" ca="1" si="19"/>
        <v>792595.39832940488</v>
      </c>
      <c r="BB28" s="185">
        <f t="shared" ca="1" si="19"/>
        <v>1213591.9004637687</v>
      </c>
      <c r="BC28" s="185">
        <f t="shared" ca="1" si="19"/>
        <v>1600260.5165304213</v>
      </c>
      <c r="BD28" s="185">
        <f t="shared" ca="1" si="19"/>
        <v>1875042.9545852323</v>
      </c>
      <c r="BE28" s="185">
        <f t="shared" ca="1" si="19"/>
        <v>1705804.7181103337</v>
      </c>
      <c r="BF28" s="185">
        <f t="shared" ca="1" si="19"/>
        <v>2204908.3181283921</v>
      </c>
      <c r="BG28" s="185">
        <f t="shared" ca="1" si="19"/>
        <v>2387632.1315802974</v>
      </c>
      <c r="BH28" s="185">
        <f t="shared" ca="1" si="19"/>
        <v>2185642.2160466993</v>
      </c>
    </row>
    <row r="29" spans="1:60" x14ac:dyDescent="0.3">
      <c r="A29" s="4" t="str">
        <f t="shared" si="18"/>
        <v>2035Fixed Income</v>
      </c>
      <c r="B29" s="4" t="str">
        <f t="shared" si="18"/>
        <v>2035Equity</v>
      </c>
      <c r="C29" s="12"/>
      <c r="D29" s="314">
        <v>2035</v>
      </c>
      <c r="E29" s="315">
        <v>0.05</v>
      </c>
      <c r="F29" s="316" t="s">
        <v>114</v>
      </c>
      <c r="G29" s="312" t="s">
        <v>95</v>
      </c>
      <c r="I29" s="12"/>
      <c r="O29" s="4" t="str">
        <f>O23</f>
        <v>Fixed Income</v>
      </c>
      <c r="P29" s="184">
        <f ca="1">SUM(G5)*(1+P23)</f>
        <v>0</v>
      </c>
      <c r="Q29" s="185">
        <f t="shared" ref="Q29:BH29" ca="1" si="20">SUM(Q16,P29)*(1+Q23)</f>
        <v>1634.0775951927021</v>
      </c>
      <c r="R29" s="185">
        <f t="shared" ca="1" si="20"/>
        <v>3191.3215638139754</v>
      </c>
      <c r="S29" s="185">
        <f t="shared" ca="1" si="20"/>
        <v>4802.93139411428</v>
      </c>
      <c r="T29" s="185">
        <f t="shared" ca="1" si="20"/>
        <v>5978.8566291804491</v>
      </c>
      <c r="U29" s="185">
        <f t="shared" ca="1" si="20"/>
        <v>7787.5170791975834</v>
      </c>
      <c r="V29" s="185">
        <f t="shared" ca="1" si="20"/>
        <v>13435.262859485501</v>
      </c>
      <c r="W29" s="185">
        <f t="shared" ca="1" si="20"/>
        <v>15933.968114887442</v>
      </c>
      <c r="X29" s="185">
        <f t="shared" ca="1" si="20"/>
        <v>19478.981585949037</v>
      </c>
      <c r="Y29" s="185">
        <f t="shared" ca="1" si="20"/>
        <v>25457.380243992218</v>
      </c>
      <c r="Z29" s="185">
        <f t="shared" ca="1" si="20"/>
        <v>24037.81192589043</v>
      </c>
      <c r="AA29" s="185">
        <f t="shared" ca="1" si="20"/>
        <v>27300.475022534036</v>
      </c>
      <c r="AB29" s="185">
        <f t="shared" ca="1" si="20"/>
        <v>31282.765041736846</v>
      </c>
      <c r="AC29" s="185">
        <f t="shared" ca="1" si="20"/>
        <v>32216.361594145874</v>
      </c>
      <c r="AD29" s="185">
        <f t="shared" ca="1" si="20"/>
        <v>34122.275709158916</v>
      </c>
      <c r="AE29" s="185">
        <f t="shared" ca="1" si="20"/>
        <v>33018.775811200139</v>
      </c>
      <c r="AF29" s="185">
        <f t="shared" ca="1" si="20"/>
        <v>34959.914676971792</v>
      </c>
      <c r="AG29" s="185">
        <f t="shared" ca="1" si="20"/>
        <v>43120.890495212756</v>
      </c>
      <c r="AH29" s="185">
        <f t="shared" ca="1" si="20"/>
        <v>44262.368221223463</v>
      </c>
      <c r="AI29" s="185">
        <f t="shared" ca="1" si="20"/>
        <v>47480.979814369348</v>
      </c>
      <c r="AJ29" s="185">
        <f t="shared" ca="1" si="20"/>
        <v>56383.874299087314</v>
      </c>
      <c r="AK29" s="185">
        <f t="shared" ca="1" si="20"/>
        <v>55892.984014458874</v>
      </c>
      <c r="AL29" s="185">
        <f t="shared" ca="1" si="20"/>
        <v>64539.556751102085</v>
      </c>
      <c r="AM29" s="185">
        <f t="shared" ca="1" si="20"/>
        <v>76731.720810606479</v>
      </c>
      <c r="AN29" s="185">
        <f t="shared" ca="1" si="20"/>
        <v>82162.130538621452</v>
      </c>
      <c r="AO29" s="185">
        <f t="shared" ca="1" si="20"/>
        <v>92336.544520970361</v>
      </c>
      <c r="AP29" s="185">
        <f t="shared" ca="1" si="20"/>
        <v>95490.403401565971</v>
      </c>
      <c r="AQ29" s="185">
        <f t="shared" ca="1" si="20"/>
        <v>106861.99814413402</v>
      </c>
      <c r="AR29" s="185">
        <f t="shared" ca="1" si="20"/>
        <v>119318.81550010951</v>
      </c>
      <c r="AS29" s="185">
        <f t="shared" ca="1" si="20"/>
        <v>127873.77167239474</v>
      </c>
      <c r="AT29" s="185">
        <f t="shared" ca="1" si="20"/>
        <v>130509.61824754422</v>
      </c>
      <c r="AU29" s="185">
        <f t="shared" ca="1" si="20"/>
        <v>137964.72576832408</v>
      </c>
      <c r="AV29" s="185">
        <f t="shared" ca="1" si="20"/>
        <v>168348.6516435665</v>
      </c>
      <c r="AW29" s="185">
        <f t="shared" ca="1" si="20"/>
        <v>177696.3298305503</v>
      </c>
      <c r="AX29" s="185">
        <f t="shared" ca="1" si="20"/>
        <v>183215.70563269858</v>
      </c>
      <c r="AY29" s="185">
        <f t="shared" ca="1" si="20"/>
        <v>199405.6808813989</v>
      </c>
      <c r="AZ29" s="185">
        <f t="shared" ca="1" si="20"/>
        <v>165364.55804454378</v>
      </c>
      <c r="BA29" s="185">
        <f t="shared" ca="1" si="20"/>
        <v>199125.42271187386</v>
      </c>
      <c r="BB29" s="185">
        <f t="shared" ca="1" si="20"/>
        <v>204809.15783011186</v>
      </c>
      <c r="BC29" s="185">
        <f t="shared" ca="1" si="20"/>
        <v>234665.80555958435</v>
      </c>
      <c r="BD29" s="185">
        <f t="shared" ca="1" si="20"/>
        <v>242345.3684244758</v>
      </c>
      <c r="BE29" s="185">
        <f t="shared" ca="1" si="20"/>
        <v>243667.53729509978</v>
      </c>
      <c r="BF29" s="185">
        <f t="shared" ca="1" si="20"/>
        <v>252792.52413516317</v>
      </c>
      <c r="BG29" s="185">
        <f t="shared" ca="1" si="20"/>
        <v>258591.77962786108</v>
      </c>
      <c r="BH29" s="185">
        <f t="shared" ca="1" si="20"/>
        <v>261733.63005254717</v>
      </c>
    </row>
    <row r="30" spans="1:60" x14ac:dyDescent="0.3">
      <c r="A30" s="4" t="str">
        <f t="shared" si="18"/>
        <v>2040Fixed Income</v>
      </c>
      <c r="B30" s="4" t="str">
        <f t="shared" si="18"/>
        <v>2040Equity</v>
      </c>
      <c r="C30" s="12"/>
      <c r="D30" s="314">
        <v>2040</v>
      </c>
      <c r="E30" s="315">
        <v>0.05</v>
      </c>
      <c r="F30" s="316" t="s">
        <v>114</v>
      </c>
      <c r="G30" s="312" t="s">
        <v>95</v>
      </c>
      <c r="I30" s="12"/>
      <c r="O30" s="4" t="str">
        <f>O24</f>
        <v>Alts</v>
      </c>
      <c r="P30" s="184">
        <f ca="1">SUM(G6)*(1+P24)</f>
        <v>0</v>
      </c>
      <c r="Q30" s="185">
        <f t="shared" ref="Q30:BH30" ca="1" si="21">SUM(Q17,P30)*(1+Q24)</f>
        <v>0</v>
      </c>
      <c r="R30" s="185">
        <f t="shared" ca="1" si="21"/>
        <v>0</v>
      </c>
      <c r="S30" s="185">
        <f t="shared" ca="1" si="21"/>
        <v>0</v>
      </c>
      <c r="T30" s="185">
        <f t="shared" ca="1" si="21"/>
        <v>0</v>
      </c>
      <c r="U30" s="185">
        <f t="shared" ca="1" si="21"/>
        <v>0</v>
      </c>
      <c r="V30" s="185">
        <f t="shared" ca="1" si="21"/>
        <v>0</v>
      </c>
      <c r="W30" s="185">
        <f t="shared" ca="1" si="21"/>
        <v>0</v>
      </c>
      <c r="X30" s="185">
        <f t="shared" ca="1" si="21"/>
        <v>0</v>
      </c>
      <c r="Y30" s="185">
        <f t="shared" ca="1" si="21"/>
        <v>0</v>
      </c>
      <c r="Z30" s="185">
        <f t="shared" ca="1" si="21"/>
        <v>0</v>
      </c>
      <c r="AA30" s="185">
        <f t="shared" ca="1" si="21"/>
        <v>0</v>
      </c>
      <c r="AB30" s="185">
        <f t="shared" ca="1" si="21"/>
        <v>0</v>
      </c>
      <c r="AC30" s="185">
        <f t="shared" ca="1" si="21"/>
        <v>0</v>
      </c>
      <c r="AD30" s="185">
        <f t="shared" ca="1" si="21"/>
        <v>0</v>
      </c>
      <c r="AE30" s="185">
        <f t="shared" ca="1" si="21"/>
        <v>0</v>
      </c>
      <c r="AF30" s="185">
        <f t="shared" ca="1" si="21"/>
        <v>0</v>
      </c>
      <c r="AG30" s="185">
        <f t="shared" ca="1" si="21"/>
        <v>0</v>
      </c>
      <c r="AH30" s="185">
        <f t="shared" ca="1" si="21"/>
        <v>0</v>
      </c>
      <c r="AI30" s="185">
        <f t="shared" ca="1" si="21"/>
        <v>0</v>
      </c>
      <c r="AJ30" s="185">
        <f t="shared" ca="1" si="21"/>
        <v>0</v>
      </c>
      <c r="AK30" s="185">
        <f t="shared" ca="1" si="21"/>
        <v>0</v>
      </c>
      <c r="AL30" s="185">
        <f t="shared" ca="1" si="21"/>
        <v>0</v>
      </c>
      <c r="AM30" s="185">
        <f t="shared" ca="1" si="21"/>
        <v>0</v>
      </c>
      <c r="AN30" s="185">
        <f t="shared" ca="1" si="21"/>
        <v>0</v>
      </c>
      <c r="AO30" s="185">
        <f t="shared" ca="1" si="21"/>
        <v>0</v>
      </c>
      <c r="AP30" s="185">
        <f t="shared" ca="1" si="21"/>
        <v>0</v>
      </c>
      <c r="AQ30" s="185">
        <f t="shared" ca="1" si="21"/>
        <v>0</v>
      </c>
      <c r="AR30" s="185">
        <f t="shared" ca="1" si="21"/>
        <v>0</v>
      </c>
      <c r="AS30" s="185">
        <f t="shared" ca="1" si="21"/>
        <v>0</v>
      </c>
      <c r="AT30" s="185">
        <f t="shared" ca="1" si="21"/>
        <v>0</v>
      </c>
      <c r="AU30" s="185">
        <f t="shared" ca="1" si="21"/>
        <v>0</v>
      </c>
      <c r="AV30" s="185">
        <f t="shared" ca="1" si="21"/>
        <v>0</v>
      </c>
      <c r="AW30" s="185">
        <f t="shared" ca="1" si="21"/>
        <v>0</v>
      </c>
      <c r="AX30" s="185">
        <f t="shared" ca="1" si="21"/>
        <v>0</v>
      </c>
      <c r="AY30" s="185">
        <f t="shared" ca="1" si="21"/>
        <v>0</v>
      </c>
      <c r="AZ30" s="185">
        <f t="shared" ca="1" si="21"/>
        <v>0</v>
      </c>
      <c r="BA30" s="185">
        <f t="shared" ca="1" si="21"/>
        <v>0</v>
      </c>
      <c r="BB30" s="185">
        <f t="shared" ca="1" si="21"/>
        <v>0</v>
      </c>
      <c r="BC30" s="185">
        <f t="shared" ca="1" si="21"/>
        <v>0</v>
      </c>
      <c r="BD30" s="185">
        <f t="shared" ca="1" si="21"/>
        <v>0</v>
      </c>
      <c r="BE30" s="185">
        <f t="shared" ca="1" si="21"/>
        <v>0</v>
      </c>
      <c r="BF30" s="185">
        <f t="shared" ca="1" si="21"/>
        <v>0</v>
      </c>
      <c r="BG30" s="185">
        <f t="shared" ca="1" si="21"/>
        <v>0</v>
      </c>
      <c r="BH30" s="185">
        <f t="shared" ca="1" si="21"/>
        <v>0</v>
      </c>
    </row>
    <row r="31" spans="1:60" x14ac:dyDescent="0.3">
      <c r="A31" s="4" t="str">
        <f t="shared" si="18"/>
        <v>2045Fixed Income</v>
      </c>
      <c r="B31" s="4" t="str">
        <f t="shared" si="18"/>
        <v>2045Equity</v>
      </c>
      <c r="C31" s="12"/>
      <c r="D31" s="314">
        <v>2045</v>
      </c>
      <c r="E31" s="315">
        <v>0.05</v>
      </c>
      <c r="F31" s="316" t="s">
        <v>114</v>
      </c>
      <c r="G31" s="312" t="s">
        <v>95</v>
      </c>
      <c r="I31" s="12"/>
      <c r="O31" s="4" t="str">
        <f>O25</f>
        <v>Real Estate</v>
      </c>
      <c r="P31" s="184">
        <f ca="1">SUM(G7)*(1+P25)</f>
        <v>0</v>
      </c>
      <c r="Q31" s="185">
        <f ca="1">SUM(Q18,P31)*(1+Q25)</f>
        <v>331.43910187468981</v>
      </c>
      <c r="R31" s="185">
        <f t="shared" ref="R31:BH31" ca="1" si="22">SUM(R18,Q31)*(1+R25)</f>
        <v>611.25645571483756</v>
      </c>
      <c r="S31" s="185">
        <f t="shared" ca="1" si="22"/>
        <v>1077.2868744802201</v>
      </c>
      <c r="T31" s="185">
        <f t="shared" ca="1" si="22"/>
        <v>1102.439131619974</v>
      </c>
      <c r="U31" s="185">
        <f t="shared" ca="1" si="22"/>
        <v>1561.2589884705135</v>
      </c>
      <c r="V31" s="185">
        <f t="shared" ca="1" si="22"/>
        <v>2275.3379930873602</v>
      </c>
      <c r="W31" s="185">
        <f t="shared" ca="1" si="22"/>
        <v>2480.3333479127191</v>
      </c>
      <c r="X31" s="185">
        <f t="shared" ca="1" si="22"/>
        <v>3386.7515802583039</v>
      </c>
      <c r="Y31" s="185">
        <f t="shared" ca="1" si="22"/>
        <v>4024.3821826488802</v>
      </c>
      <c r="Z31" s="185">
        <f t="shared" ca="1" si="22"/>
        <v>4200.2479590450821</v>
      </c>
      <c r="AA31" s="185">
        <f t="shared" ca="1" si="22"/>
        <v>4797.534482229973</v>
      </c>
      <c r="AB31" s="185">
        <f t="shared" ca="1" si="22"/>
        <v>4448.6503455154925</v>
      </c>
      <c r="AC31" s="185">
        <f t="shared" ca="1" si="22"/>
        <v>5689.9473598601307</v>
      </c>
      <c r="AD31" s="185">
        <f t="shared" ca="1" si="22"/>
        <v>7537.5938892129998</v>
      </c>
      <c r="AE31" s="185">
        <f t="shared" ca="1" si="22"/>
        <v>6615.4321040700634</v>
      </c>
      <c r="AF31" s="185">
        <f t="shared" ca="1" si="22"/>
        <v>6815.4637497845515</v>
      </c>
      <c r="AG31" s="185">
        <f t="shared" ca="1" si="22"/>
        <v>6240.4679616070052</v>
      </c>
      <c r="AH31" s="185">
        <f t="shared" ca="1" si="22"/>
        <v>7171.8783156459986</v>
      </c>
      <c r="AI31" s="185">
        <f t="shared" ca="1" si="22"/>
        <v>8940.8110380347589</v>
      </c>
      <c r="AJ31" s="185">
        <f t="shared" ca="1" si="22"/>
        <v>11005.464399047152</v>
      </c>
      <c r="AK31" s="185">
        <f t="shared" ca="1" si="22"/>
        <v>9349.6755461536395</v>
      </c>
      <c r="AL31" s="185">
        <f t="shared" ca="1" si="22"/>
        <v>10827.768617067581</v>
      </c>
      <c r="AM31" s="185">
        <f t="shared" ca="1" si="22"/>
        <v>12326.964906920764</v>
      </c>
      <c r="AN31" s="185">
        <f t="shared" ca="1" si="22"/>
        <v>12858.686934682302</v>
      </c>
      <c r="AO31" s="185">
        <f t="shared" ca="1" si="22"/>
        <v>12529.245565821622</v>
      </c>
      <c r="AP31" s="185">
        <f t="shared" ca="1" si="22"/>
        <v>12543.576967965193</v>
      </c>
      <c r="AQ31" s="185">
        <f t="shared" ca="1" si="22"/>
        <v>14858.30082671136</v>
      </c>
      <c r="AR31" s="185">
        <f t="shared" ca="1" si="22"/>
        <v>17336.212476634366</v>
      </c>
      <c r="AS31" s="185">
        <f t="shared" ca="1" si="22"/>
        <v>15355.179188768187</v>
      </c>
      <c r="AT31" s="185">
        <f t="shared" ca="1" si="22"/>
        <v>17255.666717937424</v>
      </c>
      <c r="AU31" s="185">
        <f t="shared" ca="1" si="22"/>
        <v>17900.299192054848</v>
      </c>
      <c r="AV31" s="185">
        <f t="shared" ca="1" si="22"/>
        <v>18359.865630043638</v>
      </c>
      <c r="AW31" s="185">
        <f t="shared" ca="1" si="22"/>
        <v>15913.571738328077</v>
      </c>
      <c r="AX31" s="185">
        <f t="shared" ca="1" si="22"/>
        <v>17342.949293874291</v>
      </c>
      <c r="AY31" s="185">
        <f t="shared" ca="1" si="22"/>
        <v>19537.010923186237</v>
      </c>
      <c r="AZ31" s="185">
        <f t="shared" ca="1" si="22"/>
        <v>20929.198938546586</v>
      </c>
      <c r="BA31" s="185">
        <f t="shared" ca="1" si="22"/>
        <v>21295.695961580099</v>
      </c>
      <c r="BB31" s="185">
        <f t="shared" ca="1" si="22"/>
        <v>28587.619675296268</v>
      </c>
      <c r="BC31" s="185">
        <f t="shared" ca="1" si="22"/>
        <v>35259.445673677023</v>
      </c>
      <c r="BD31" s="185">
        <f t="shared" ca="1" si="22"/>
        <v>44648.416248483802</v>
      </c>
      <c r="BE31" s="185">
        <f t="shared" ca="1" si="22"/>
        <v>52053.854764177588</v>
      </c>
      <c r="BF31" s="185">
        <f t="shared" ca="1" si="22"/>
        <v>60611.478594978107</v>
      </c>
      <c r="BG31" s="185">
        <f t="shared" ca="1" si="22"/>
        <v>76997.42117004063</v>
      </c>
      <c r="BH31" s="185">
        <f t="shared" ca="1" si="22"/>
        <v>80342.771622283792</v>
      </c>
    </row>
    <row r="32" spans="1:60" x14ac:dyDescent="0.3">
      <c r="A32" s="4" t="str">
        <f t="shared" si="18"/>
        <v>2050Fixed Income</v>
      </c>
      <c r="B32" s="4" t="str">
        <f t="shared" si="18"/>
        <v>2050Equity</v>
      </c>
      <c r="C32" s="12"/>
      <c r="D32" s="314">
        <v>2050</v>
      </c>
      <c r="E32" s="315">
        <v>0.05</v>
      </c>
      <c r="F32" s="316" t="s">
        <v>114</v>
      </c>
      <c r="G32" s="312" t="s">
        <v>95</v>
      </c>
      <c r="I32" s="12"/>
      <c r="O32" s="21" t="s">
        <v>20</v>
      </c>
      <c r="P32" s="100">
        <v>791.49017046903373</v>
      </c>
      <c r="Q32" s="63">
        <v>3615.9512874950092</v>
      </c>
      <c r="R32" s="63">
        <v>7399.4097866576258</v>
      </c>
      <c r="S32" s="63">
        <v>12545.30129745357</v>
      </c>
      <c r="T32" s="63">
        <v>14415.704869945346</v>
      </c>
      <c r="U32" s="63">
        <v>24847.054909854854</v>
      </c>
      <c r="V32" s="63">
        <v>28415.162777717738</v>
      </c>
      <c r="W32" s="63">
        <v>34163.373413567453</v>
      </c>
      <c r="X32" s="63">
        <v>65053.908327987083</v>
      </c>
      <c r="Y32" s="63">
        <v>74840.371883356929</v>
      </c>
      <c r="Z32" s="63">
        <v>84828.031256953356</v>
      </c>
      <c r="AA32" s="63">
        <v>88063.943721152275</v>
      </c>
      <c r="AB32" s="63">
        <v>103184.43325354088</v>
      </c>
      <c r="AC32" s="63">
        <v>119578.01288637143</v>
      </c>
      <c r="AD32" s="63">
        <v>127629.55247843235</v>
      </c>
      <c r="AE32" s="63">
        <v>156986.83248823151</v>
      </c>
      <c r="AF32" s="63">
        <v>174296.86082237848</v>
      </c>
      <c r="AG32" s="63">
        <v>199474.1465904908</v>
      </c>
      <c r="AH32" s="63">
        <v>234496.83832914839</v>
      </c>
      <c r="AI32" s="63">
        <v>256364.97032159986</v>
      </c>
      <c r="AJ32" s="63">
        <v>256424.736322802</v>
      </c>
      <c r="AK32" s="63">
        <v>280351.31788202218</v>
      </c>
      <c r="AL32" s="63">
        <v>308047.05612966634</v>
      </c>
      <c r="AM32" s="63">
        <v>318650.34723256226</v>
      </c>
      <c r="AN32" s="63">
        <v>369726.68413943943</v>
      </c>
      <c r="AO32" s="63">
        <v>363692.99335144059</v>
      </c>
      <c r="AP32" s="63">
        <v>421623.06601955422</v>
      </c>
      <c r="AQ32" s="63">
        <v>493491.91701088235</v>
      </c>
      <c r="AR32" s="63">
        <v>556971.90620027133</v>
      </c>
      <c r="AS32" s="63">
        <v>572160.90614066075</v>
      </c>
      <c r="AT32" s="63">
        <v>603094.48227506632</v>
      </c>
      <c r="AU32" s="63">
        <v>740717.41263223521</v>
      </c>
      <c r="AV32" s="63">
        <v>839469.71630462899</v>
      </c>
      <c r="AW32" s="63">
        <v>824487.12984353187</v>
      </c>
      <c r="AX32" s="63">
        <v>911712.34856703389</v>
      </c>
      <c r="AY32" s="63">
        <v>856526.46222731972</v>
      </c>
      <c r="AZ32" s="63">
        <v>732244.53171506838</v>
      </c>
      <c r="BA32" s="63">
        <v>809391.72407903848</v>
      </c>
      <c r="BB32" s="63">
        <v>745333.7234909921</v>
      </c>
      <c r="BC32" s="63">
        <v>798729.97549167171</v>
      </c>
      <c r="BD32" s="63">
        <v>737981.9905432869</v>
      </c>
      <c r="BE32" s="63">
        <v>752422.5723672274</v>
      </c>
      <c r="BF32" s="63">
        <v>659161.69652164681</v>
      </c>
      <c r="BG32" s="63">
        <v>702670.16851345624</v>
      </c>
      <c r="BH32" s="63">
        <v>731453.70835122326</v>
      </c>
    </row>
    <row r="33" spans="1:64" x14ac:dyDescent="0.3">
      <c r="A33" s="4" t="str">
        <f t="shared" si="18"/>
        <v>2055Fixed Income</v>
      </c>
      <c r="B33" s="4" t="str">
        <f t="shared" si="18"/>
        <v>2055Equity</v>
      </c>
      <c r="C33" s="12"/>
      <c r="D33" s="314">
        <v>2055</v>
      </c>
      <c r="E33" s="315">
        <v>0.05</v>
      </c>
      <c r="F33" s="316" t="s">
        <v>114</v>
      </c>
      <c r="G33" s="312" t="s">
        <v>95</v>
      </c>
      <c r="I33" s="12"/>
      <c r="O33" s="5" t="s">
        <v>23</v>
      </c>
      <c r="P33" s="101">
        <f ca="1">SUM(P28:P32)</f>
        <v>791.49017046903373</v>
      </c>
      <c r="Q33" s="101">
        <f t="shared" ref="Q33:BH33" ca="1" si="23">SUM(Q28:Q32)</f>
        <v>19383.18485239919</v>
      </c>
      <c r="R33" s="101">
        <f t="shared" ca="1" si="23"/>
        <v>38021.887617817498</v>
      </c>
      <c r="S33" s="101">
        <f t="shared" ca="1" si="23"/>
        <v>67224.654444731088</v>
      </c>
      <c r="T33" s="101">
        <f t="shared" ca="1" si="23"/>
        <v>100203.50158134389</v>
      </c>
      <c r="U33" s="101">
        <f t="shared" ca="1" si="23"/>
        <v>134505.07813624904</v>
      </c>
      <c r="V33" s="101">
        <f t="shared" ca="1" si="23"/>
        <v>194807.00429374623</v>
      </c>
      <c r="W33" s="101">
        <f t="shared" ca="1" si="23"/>
        <v>198766.84321028762</v>
      </c>
      <c r="X33" s="101">
        <f t="shared" ca="1" si="23"/>
        <v>257483.5866663843</v>
      </c>
      <c r="Y33" s="101">
        <f t="shared" ca="1" si="23"/>
        <v>271331.93020969938</v>
      </c>
      <c r="Z33" s="101">
        <f t="shared" ca="1" si="23"/>
        <v>299462.17980778316</v>
      </c>
      <c r="AA33" s="101">
        <f t="shared" ca="1" si="23"/>
        <v>296260.18010590016</v>
      </c>
      <c r="AB33" s="101">
        <f t="shared" ca="1" si="23"/>
        <v>374826.97779552254</v>
      </c>
      <c r="AC33" s="101">
        <f t="shared" ca="1" si="23"/>
        <v>421400.93126349279</v>
      </c>
      <c r="AD33" s="101">
        <f t="shared" ca="1" si="23"/>
        <v>422774.21260738582</v>
      </c>
      <c r="AE33" s="101">
        <f t="shared" ca="1" si="23"/>
        <v>410698.99631789792</v>
      </c>
      <c r="AF33" s="101">
        <f t="shared" ca="1" si="23"/>
        <v>470820.82511990622</v>
      </c>
      <c r="AG33" s="101">
        <f t="shared" ca="1" si="23"/>
        <v>526773.84019877645</v>
      </c>
      <c r="AH33" s="101">
        <f t="shared" ca="1" si="23"/>
        <v>580108.0763271238</v>
      </c>
      <c r="AI33" s="101">
        <f t="shared" ca="1" si="23"/>
        <v>598176.96960216784</v>
      </c>
      <c r="AJ33" s="101">
        <f t="shared" ca="1" si="23"/>
        <v>684852.33425034792</v>
      </c>
      <c r="AK33" s="101">
        <f t="shared" ca="1" si="23"/>
        <v>752184.09541571536</v>
      </c>
      <c r="AL33" s="101">
        <f t="shared" ca="1" si="23"/>
        <v>799465.84895257745</v>
      </c>
      <c r="AM33" s="101">
        <f t="shared" ca="1" si="23"/>
        <v>919774.75589159015</v>
      </c>
      <c r="AN33" s="101">
        <f t="shared" ca="1" si="23"/>
        <v>875421.93094467511</v>
      </c>
      <c r="AO33" s="101">
        <f t="shared" ca="1" si="23"/>
        <v>982543.35408471315</v>
      </c>
      <c r="AP33" s="101">
        <f t="shared" ca="1" si="23"/>
        <v>1032685.8599422814</v>
      </c>
      <c r="AQ33" s="101">
        <f t="shared" ca="1" si="23"/>
        <v>1111403.6183839936</v>
      </c>
      <c r="AR33" s="101">
        <f t="shared" ca="1" si="23"/>
        <v>1150542.1282869303</v>
      </c>
      <c r="AS33" s="101">
        <f t="shared" ca="1" si="23"/>
        <v>1079857.2552079672</v>
      </c>
      <c r="AT33" s="101">
        <f t="shared" ca="1" si="23"/>
        <v>1178452.0472299433</v>
      </c>
      <c r="AU33" s="101">
        <f t="shared" ca="1" si="23"/>
        <v>1287219.1994605917</v>
      </c>
      <c r="AV33" s="101">
        <f t="shared" ca="1" si="23"/>
        <v>1464046.7620496789</v>
      </c>
      <c r="AW33" s="101">
        <f t="shared" ca="1" si="23"/>
        <v>1374134.89528613</v>
      </c>
      <c r="AX33" s="101">
        <f t="shared" ca="1" si="23"/>
        <v>1496225.2472863772</v>
      </c>
      <c r="AY33" s="101">
        <f t="shared" ca="1" si="23"/>
        <v>1603877.872163743</v>
      </c>
      <c r="AZ33" s="101">
        <f t="shared" ca="1" si="23"/>
        <v>1621729.559800169</v>
      </c>
      <c r="BA33" s="101">
        <f t="shared" ca="1" si="23"/>
        <v>1822408.2410818974</v>
      </c>
      <c r="BB33" s="101">
        <f t="shared" ca="1" si="23"/>
        <v>2192322.4014601689</v>
      </c>
      <c r="BC33" s="101">
        <f t="shared" ca="1" si="23"/>
        <v>2668915.7432553545</v>
      </c>
      <c r="BD33" s="101">
        <f t="shared" ca="1" si="23"/>
        <v>2900018.7298014783</v>
      </c>
      <c r="BE33" s="101">
        <f t="shared" ca="1" si="23"/>
        <v>2753948.6825368386</v>
      </c>
      <c r="BF33" s="101">
        <f t="shared" ca="1" si="23"/>
        <v>3177474.0173801803</v>
      </c>
      <c r="BG33" s="101">
        <f t="shared" ca="1" si="23"/>
        <v>3425891.5008916552</v>
      </c>
      <c r="BH33" s="101">
        <f t="shared" ca="1" si="23"/>
        <v>3259172.3260727534</v>
      </c>
    </row>
    <row r="34" spans="1:64" x14ac:dyDescent="0.3">
      <c r="A34" s="4" t="str">
        <f t="shared" ref="A34:B38" si="24">$D34&amp;F34</f>
        <v/>
      </c>
      <c r="B34" s="4" t="str">
        <f t="shared" si="24"/>
        <v/>
      </c>
      <c r="C34" s="12"/>
      <c r="D34" s="314"/>
      <c r="E34" s="315"/>
      <c r="F34" s="316"/>
      <c r="G34" s="312"/>
      <c r="I34" s="12"/>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row>
    <row r="35" spans="1:64" x14ac:dyDescent="0.3">
      <c r="A35" s="4" t="str">
        <f t="shared" si="24"/>
        <v/>
      </c>
      <c r="B35" s="4" t="str">
        <f t="shared" si="24"/>
        <v/>
      </c>
      <c r="C35" s="12"/>
      <c r="D35" s="314"/>
      <c r="E35" s="315"/>
      <c r="F35" s="316"/>
      <c r="G35" s="312"/>
      <c r="I35" s="12"/>
      <c r="O35" s="4" t="s">
        <v>33</v>
      </c>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row>
    <row r="36" spans="1:64" x14ac:dyDescent="0.3">
      <c r="A36" s="4" t="str">
        <f t="shared" si="24"/>
        <v/>
      </c>
      <c r="B36" s="4" t="str">
        <f t="shared" si="24"/>
        <v/>
      </c>
      <c r="C36" s="12"/>
      <c r="D36" s="314"/>
      <c r="E36" s="315"/>
      <c r="F36" s="316"/>
      <c r="G36" s="312"/>
      <c r="I36" s="12"/>
      <c r="O36" s="9" t="s">
        <v>78</v>
      </c>
      <c r="P36" s="61">
        <v>32152.496814096121</v>
      </c>
      <c r="Q36" s="61">
        <v>41751.371552379649</v>
      </c>
      <c r="R36" s="61">
        <v>56708.877941322768</v>
      </c>
      <c r="S36" s="61">
        <v>86678.625068278066</v>
      </c>
      <c r="T36" s="61">
        <v>146434.23297594747</v>
      </c>
      <c r="U36" s="61">
        <v>216258.81805814951</v>
      </c>
      <c r="V36" s="61">
        <v>277255.84259633528</v>
      </c>
      <c r="W36" s="61">
        <v>541926.4627454204</v>
      </c>
      <c r="X36" s="61">
        <v>639184.89312011166</v>
      </c>
      <c r="Y36" s="61">
        <v>829094.04945863341</v>
      </c>
      <c r="Z36" s="61">
        <v>1022963.8261949458</v>
      </c>
      <c r="AA36" s="61">
        <v>1196664.1914676884</v>
      </c>
      <c r="AB36" s="61">
        <v>1410122.2395363846</v>
      </c>
      <c r="AC36" s="61">
        <v>1998638.7336462603</v>
      </c>
      <c r="AD36" s="61">
        <v>2206126.9617547332</v>
      </c>
      <c r="AE36" s="61">
        <v>2909331.2260384969</v>
      </c>
      <c r="AF36" s="61">
        <v>3556203.2914338531</v>
      </c>
      <c r="AG36" s="61">
        <v>4268718.1436657934</v>
      </c>
      <c r="AH36" s="61">
        <v>4559043.3570608944</v>
      </c>
      <c r="AI36" s="61">
        <v>4929848.0472712051</v>
      </c>
      <c r="AJ36" s="61">
        <v>4649531.4555318905</v>
      </c>
      <c r="AK36" s="61">
        <v>5643853.9118216047</v>
      </c>
      <c r="AL36" s="61">
        <v>7774459.3111002622</v>
      </c>
      <c r="AM36" s="61">
        <v>7512029.4956470253</v>
      </c>
      <c r="AN36" s="61">
        <v>8743655.0812087189</v>
      </c>
      <c r="AO36" s="61">
        <v>8904715.7913240846</v>
      </c>
      <c r="AP36" s="61">
        <v>8519013.7498736791</v>
      </c>
      <c r="AQ36" s="61">
        <v>9183673.050590748</v>
      </c>
      <c r="AR36" s="61">
        <v>9938118.1121979877</v>
      </c>
      <c r="AS36" s="61">
        <v>11283964.401039978</v>
      </c>
      <c r="AT36" s="61">
        <v>12265374.645552944</v>
      </c>
      <c r="AU36" s="61">
        <v>16179931.137456592</v>
      </c>
      <c r="AV36" s="61">
        <v>12744083.83410003</v>
      </c>
      <c r="AW36" s="61">
        <v>12285591.915862696</v>
      </c>
      <c r="AX36" s="61">
        <v>11951758.774191687</v>
      </c>
      <c r="AY36" s="61">
        <v>12792299.851418836</v>
      </c>
      <c r="AZ36" s="61">
        <v>14824148.65180373</v>
      </c>
      <c r="BA36" s="61">
        <v>18820330.503307976</v>
      </c>
      <c r="BB36" s="61">
        <v>19444514.956776444</v>
      </c>
      <c r="BC36" s="61">
        <v>19650303.354416959</v>
      </c>
      <c r="BD36" s="61">
        <v>16651035.830870457</v>
      </c>
      <c r="BE36" s="61">
        <v>17165351.347368021</v>
      </c>
      <c r="BF36" s="61">
        <v>19940520.006242588</v>
      </c>
      <c r="BG36" s="61">
        <v>21060037.374040749</v>
      </c>
      <c r="BH36" s="61">
        <v>24701594.15345373</v>
      </c>
    </row>
    <row r="37" spans="1:64" x14ac:dyDescent="0.3">
      <c r="A37" s="4" t="str">
        <f t="shared" si="24"/>
        <v/>
      </c>
      <c r="B37" s="4" t="str">
        <f t="shared" si="24"/>
        <v/>
      </c>
      <c r="C37" s="12"/>
      <c r="D37" s="314"/>
      <c r="E37" s="315"/>
      <c r="F37" s="316"/>
      <c r="G37" s="312"/>
      <c r="I37" s="12"/>
      <c r="O37" s="9" t="s">
        <v>79</v>
      </c>
      <c r="P37" s="61">
        <v>33332.983076924625</v>
      </c>
      <c r="Q37" s="61">
        <v>55568.230804212377</v>
      </c>
      <c r="R37" s="61">
        <v>92942.444333240433</v>
      </c>
      <c r="S37" s="61">
        <v>133100.93848738074</v>
      </c>
      <c r="T37" s="61">
        <v>205487.72164659121</v>
      </c>
      <c r="U37" s="61">
        <v>248825.40281122879</v>
      </c>
      <c r="V37" s="61">
        <v>335124.06371441158</v>
      </c>
      <c r="W37" s="61">
        <v>631200.54775521194</v>
      </c>
      <c r="X37" s="61">
        <v>829551.34511660482</v>
      </c>
      <c r="Y37" s="61">
        <v>1106794.2985610645</v>
      </c>
      <c r="Z37" s="61">
        <v>1309164.4054644916</v>
      </c>
      <c r="AA37" s="61">
        <v>1590845.796041203</v>
      </c>
      <c r="AB37" s="61">
        <v>1457649.9014320024</v>
      </c>
      <c r="AC37" s="61">
        <v>1606926.3673533935</v>
      </c>
      <c r="AD37" s="61">
        <v>1786731.1675841871</v>
      </c>
      <c r="AE37" s="61">
        <v>1910655.3466818908</v>
      </c>
      <c r="AF37" s="61">
        <v>1995168.6196067322</v>
      </c>
      <c r="AG37" s="61">
        <v>2182788.8686609399</v>
      </c>
      <c r="AH37" s="61">
        <v>2775578.2940115985</v>
      </c>
      <c r="AI37" s="61">
        <v>3236031.4979595141</v>
      </c>
      <c r="AJ37" s="61">
        <v>2650782.0556496689</v>
      </c>
      <c r="AK37" s="61">
        <v>3305733.0305539318</v>
      </c>
      <c r="AL37" s="61">
        <v>3480073.6556148143</v>
      </c>
      <c r="AM37" s="61">
        <v>4002464.4853061764</v>
      </c>
      <c r="AN37" s="61">
        <v>4845734.520188977</v>
      </c>
      <c r="AO37" s="61">
        <v>7312253.4489550618</v>
      </c>
      <c r="AP37" s="61">
        <v>9133541.0041663814</v>
      </c>
      <c r="AQ37" s="61">
        <v>9314875.3722067196</v>
      </c>
      <c r="AR37" s="61">
        <v>11100024.451434465</v>
      </c>
      <c r="AS37" s="61">
        <v>10136058.378917368</v>
      </c>
      <c r="AT37" s="61">
        <v>10170880.741452986</v>
      </c>
      <c r="AU37" s="61">
        <v>7588462.899127488</v>
      </c>
      <c r="AV37" s="61">
        <v>9589648.7024547681</v>
      </c>
      <c r="AW37" s="61">
        <v>10455895.45738269</v>
      </c>
      <c r="AX37" s="61">
        <v>13203792.282437425</v>
      </c>
      <c r="AY37" s="61">
        <v>16395901.996049372</v>
      </c>
      <c r="AZ37" s="61">
        <v>20050406.469990976</v>
      </c>
      <c r="BA37" s="61">
        <v>25750590.134707514</v>
      </c>
      <c r="BB37" s="61">
        <v>28052320.697722133</v>
      </c>
      <c r="BC37" s="61">
        <v>36201050.111794412</v>
      </c>
      <c r="BD37" s="61">
        <v>48716342.685669124</v>
      </c>
      <c r="BE37" s="61">
        <v>57306011.939903237</v>
      </c>
      <c r="BF37" s="61">
        <v>50296770.097845964</v>
      </c>
      <c r="BG37" s="61">
        <v>53524812.978312373</v>
      </c>
      <c r="BH37" s="61">
        <v>60288982.245820612</v>
      </c>
    </row>
    <row r="38" spans="1:64" ht="16.2" thickBot="1" x14ac:dyDescent="0.35">
      <c r="A38" s="4" t="str">
        <f t="shared" si="24"/>
        <v/>
      </c>
      <c r="B38" s="4" t="str">
        <f t="shared" si="24"/>
        <v/>
      </c>
      <c r="C38" s="12"/>
      <c r="D38" s="317"/>
      <c r="E38" s="318"/>
      <c r="F38" s="319"/>
      <c r="G38" s="313"/>
      <c r="I38" s="12"/>
      <c r="O38" s="9" t="s">
        <v>80</v>
      </c>
      <c r="P38" s="61">
        <v>32263.103339243353</v>
      </c>
      <c r="Q38" s="61">
        <v>51762.926065783409</v>
      </c>
      <c r="R38" s="61">
        <v>89042.669998239056</v>
      </c>
      <c r="S38" s="61">
        <v>114569.31311978272</v>
      </c>
      <c r="T38" s="61">
        <v>205243.6285853599</v>
      </c>
      <c r="U38" s="61">
        <v>320641.7715156565</v>
      </c>
      <c r="V38" s="61">
        <v>485651.29840219219</v>
      </c>
      <c r="W38" s="61">
        <v>1193750.2535997976</v>
      </c>
      <c r="X38" s="61">
        <v>1409106.4597361558</v>
      </c>
      <c r="Y38" s="61">
        <v>1413327.7094131915</v>
      </c>
      <c r="Z38" s="61">
        <v>1501022.3174828095</v>
      </c>
      <c r="AA38" s="61">
        <v>1663413.7480748105</v>
      </c>
      <c r="AB38" s="61">
        <v>2256488.0142446663</v>
      </c>
      <c r="AC38" s="61">
        <v>2723970.4696219773</v>
      </c>
      <c r="AD38" s="61">
        <v>3727495.7643753546</v>
      </c>
      <c r="AE38" s="61">
        <v>3047960.8399788984</v>
      </c>
      <c r="AF38" s="61">
        <v>3475152.9792366899</v>
      </c>
      <c r="AG38" s="61">
        <v>3498760.5881162025</v>
      </c>
      <c r="AH38" s="61">
        <v>3584549.0233961446</v>
      </c>
      <c r="AI38" s="61">
        <v>2928473.2068280107</v>
      </c>
      <c r="AJ38" s="61">
        <v>2918680.0287542134</v>
      </c>
      <c r="AK38" s="61">
        <v>3286239.7779023647</v>
      </c>
      <c r="AL38" s="61">
        <v>4180308.4199367799</v>
      </c>
      <c r="AM38" s="61">
        <v>3886357.2375561772</v>
      </c>
      <c r="AN38" s="61">
        <v>5478053.29606215</v>
      </c>
      <c r="AO38" s="61">
        <v>5567542.7592796972</v>
      </c>
      <c r="AP38" s="61">
        <v>5188938.5799541501</v>
      </c>
      <c r="AQ38" s="61">
        <v>6680250.4993542768</v>
      </c>
      <c r="AR38" s="61">
        <v>7742122.3410179289</v>
      </c>
      <c r="AS38" s="61">
        <v>8243963.8555646753</v>
      </c>
      <c r="AT38" s="61">
        <v>6526327.3718852587</v>
      </c>
      <c r="AU38" s="61">
        <v>8046360.4980237223</v>
      </c>
      <c r="AV38" s="61">
        <v>8552736.847280452</v>
      </c>
      <c r="AW38" s="61">
        <v>9913457.9497367311</v>
      </c>
      <c r="AX38" s="61">
        <v>10550277.944699628</v>
      </c>
      <c r="AY38" s="61">
        <v>8217202.9967740159</v>
      </c>
      <c r="AZ38" s="61">
        <v>8357353.1690725544</v>
      </c>
      <c r="BA38" s="61">
        <v>9858864.42888573</v>
      </c>
      <c r="BB38" s="61">
        <v>13530314.214080783</v>
      </c>
      <c r="BC38" s="61">
        <v>15452137.057426265</v>
      </c>
      <c r="BD38" s="61">
        <v>18265188.407351848</v>
      </c>
      <c r="BE38" s="61">
        <v>24470863.050503179</v>
      </c>
      <c r="BF38" s="61">
        <v>29629780.073125515</v>
      </c>
      <c r="BG38" s="61">
        <v>24846995.03149933</v>
      </c>
      <c r="BH38" s="61">
        <v>28513101.230151847</v>
      </c>
    </row>
    <row r="39" spans="1:64" x14ac:dyDescent="0.3">
      <c r="C39" s="12"/>
      <c r="H39" s="12"/>
      <c r="I39" s="12"/>
      <c r="O39" s="20" t="s">
        <v>81</v>
      </c>
      <c r="P39" s="61">
        <v>25132.800316823752</v>
      </c>
      <c r="Q39" s="61">
        <v>54164.431015212227</v>
      </c>
      <c r="R39" s="61">
        <v>87181.630645632467</v>
      </c>
      <c r="S39" s="61">
        <v>91107.782005771543</v>
      </c>
      <c r="T39" s="61">
        <v>109493.11287725806</v>
      </c>
      <c r="U39" s="61">
        <v>129617.04356199107</v>
      </c>
      <c r="V39" s="61">
        <v>135959.88153517895</v>
      </c>
      <c r="W39" s="61">
        <v>715667.30060599837</v>
      </c>
      <c r="X39" s="61">
        <v>715974.67452310689</v>
      </c>
      <c r="Y39" s="61">
        <v>931323.59270533524</v>
      </c>
      <c r="Z39" s="61">
        <v>1005986.5147626183</v>
      </c>
      <c r="AA39" s="61">
        <v>1154330.8886164571</v>
      </c>
      <c r="AB39" s="61">
        <v>1592582.3913053041</v>
      </c>
      <c r="AC39" s="61">
        <v>1272947.4899306647</v>
      </c>
      <c r="AD39" s="61">
        <v>1328481.1372353481</v>
      </c>
      <c r="AE39" s="61">
        <v>1524741.8517619171</v>
      </c>
      <c r="AF39" s="61">
        <v>1782383.1552712482</v>
      </c>
      <c r="AG39" s="61">
        <v>2017861.5182868433</v>
      </c>
      <c r="AH39" s="61">
        <v>2143121.5303766173</v>
      </c>
      <c r="AI39" s="61">
        <v>1378560.4287276852</v>
      </c>
      <c r="AJ39" s="61">
        <v>1519654.6848466767</v>
      </c>
      <c r="AK39" s="61">
        <v>1693870.2240663646</v>
      </c>
      <c r="AL39" s="61">
        <v>1777520.5451603951</v>
      </c>
      <c r="AM39" s="61">
        <v>2500037.6556256544</v>
      </c>
      <c r="AN39" s="61">
        <v>2567233.0381306689</v>
      </c>
      <c r="AO39" s="61">
        <v>2926254.5116290068</v>
      </c>
      <c r="AP39" s="61">
        <v>3005780.3114855886</v>
      </c>
      <c r="AQ39" s="61">
        <v>3195259.8893687851</v>
      </c>
      <c r="AR39" s="61">
        <v>4123524.0496763503</v>
      </c>
      <c r="AS39" s="61">
        <v>5628760.7021944895</v>
      </c>
      <c r="AT39" s="61">
        <v>6887327.6229398008</v>
      </c>
      <c r="AU39" s="61">
        <v>7886893.6803429015</v>
      </c>
      <c r="AV39" s="61">
        <v>6365144.9126163609</v>
      </c>
      <c r="AW39" s="61">
        <v>7949249.7412294289</v>
      </c>
      <c r="AX39" s="61">
        <v>7460096.8935219301</v>
      </c>
      <c r="AY39" s="61">
        <v>8893631.7301846649</v>
      </c>
      <c r="AZ39" s="61">
        <v>10178026.458599249</v>
      </c>
      <c r="BA39" s="61">
        <v>9556890.1952117644</v>
      </c>
      <c r="BB39" s="61">
        <v>9821977.6581741609</v>
      </c>
      <c r="BC39" s="61">
        <v>10644350.305680525</v>
      </c>
      <c r="BD39" s="61">
        <v>11381432.575692868</v>
      </c>
      <c r="BE39" s="61">
        <v>13533384.553751796</v>
      </c>
      <c r="BF39" s="61">
        <v>17581086.207412347</v>
      </c>
      <c r="BG39" s="61">
        <v>23067410.677344047</v>
      </c>
      <c r="BH39" s="61">
        <v>17101473.014232412</v>
      </c>
    </row>
    <row r="40" spans="1:64" x14ac:dyDescent="0.3">
      <c r="C40" s="12"/>
      <c r="H40" s="12"/>
      <c r="I40" s="12"/>
      <c r="O40" s="20" t="s">
        <v>82</v>
      </c>
      <c r="P40" s="61">
        <v>35765.795451545178</v>
      </c>
      <c r="Q40" s="61">
        <v>39369.374322674354</v>
      </c>
      <c r="R40" s="61">
        <v>74047.223251734278</v>
      </c>
      <c r="S40" s="61">
        <v>90035.035771962372</v>
      </c>
      <c r="T40" s="61">
        <v>128767.2052528529</v>
      </c>
      <c r="U40" s="61">
        <v>139830.24207187438</v>
      </c>
      <c r="V40" s="61">
        <v>193490.01445820407</v>
      </c>
      <c r="W40" s="61">
        <v>739776.09457947302</v>
      </c>
      <c r="X40" s="61">
        <v>937104.53520102624</v>
      </c>
      <c r="Y40" s="61">
        <v>1063780.7613998912</v>
      </c>
      <c r="Z40" s="61">
        <v>848572.12614939315</v>
      </c>
      <c r="AA40" s="61">
        <v>1103296.6409332696</v>
      </c>
      <c r="AB40" s="61">
        <v>1223202.4264621716</v>
      </c>
      <c r="AC40" s="61">
        <v>1482307.9152842329</v>
      </c>
      <c r="AD40" s="61">
        <v>1775693.1434422676</v>
      </c>
      <c r="AE40" s="61">
        <v>1980892.4189573696</v>
      </c>
      <c r="AF40" s="61">
        <v>2467529.4221884091</v>
      </c>
      <c r="AG40" s="61">
        <v>3262269.2573048156</v>
      </c>
      <c r="AH40" s="61">
        <v>4042789.5809565228</v>
      </c>
      <c r="AI40" s="61">
        <v>3877538.1646973118</v>
      </c>
      <c r="AJ40" s="61">
        <v>3949381.7936429894</v>
      </c>
      <c r="AK40" s="61">
        <v>4008736.3741113204</v>
      </c>
      <c r="AL40" s="61">
        <v>4721322.1024478758</v>
      </c>
      <c r="AM40" s="61">
        <v>4521386.9257698534</v>
      </c>
      <c r="AN40" s="61">
        <v>4923771.7752864258</v>
      </c>
      <c r="AO40" s="61">
        <v>5622855.8453416582</v>
      </c>
      <c r="AP40" s="61">
        <v>6200569.5948097762</v>
      </c>
      <c r="AQ40" s="61">
        <v>6485742.0335021811</v>
      </c>
      <c r="AR40" s="61">
        <v>8476310.3768123947</v>
      </c>
      <c r="AS40" s="61">
        <v>9689168.0279721338</v>
      </c>
      <c r="AT40" s="61">
        <v>10164701.382531742</v>
      </c>
      <c r="AU40" s="61">
        <v>11046411.042955918</v>
      </c>
      <c r="AV40" s="61">
        <v>12661277.352808766</v>
      </c>
      <c r="AW40" s="61">
        <v>14135731.802583285</v>
      </c>
      <c r="AX40" s="61">
        <v>17177581.423930068</v>
      </c>
      <c r="AY40" s="61">
        <v>19709682.847421661</v>
      </c>
      <c r="AZ40" s="61">
        <v>24473340.453829583</v>
      </c>
      <c r="BA40" s="61">
        <v>27794401.004397608</v>
      </c>
      <c r="BB40" s="61">
        <v>29313501.480598535</v>
      </c>
      <c r="BC40" s="61">
        <v>29664656.323619157</v>
      </c>
      <c r="BD40" s="61">
        <v>30210514.886460096</v>
      </c>
      <c r="BE40" s="61">
        <v>40312300.640185639</v>
      </c>
      <c r="BF40" s="61">
        <v>50001717.376927122</v>
      </c>
      <c r="BG40" s="61">
        <v>68633154.041487157</v>
      </c>
      <c r="BH40" s="61">
        <v>73992261.922239438</v>
      </c>
    </row>
    <row r="41" spans="1:64" x14ac:dyDescent="0.3">
      <c r="C41" s="12"/>
      <c r="H41" s="12"/>
      <c r="I41" s="12"/>
      <c r="O41" s="20" t="s">
        <v>83</v>
      </c>
      <c r="P41" s="61">
        <v>38527.660290678927</v>
      </c>
      <c r="Q41" s="61">
        <v>57841.571993795034</v>
      </c>
      <c r="R41" s="61">
        <v>76906.064817549443</v>
      </c>
      <c r="S41" s="61">
        <v>114141.64299319478</v>
      </c>
      <c r="T41" s="61">
        <v>146110.0892532015</v>
      </c>
      <c r="U41" s="61">
        <v>163238.84072399139</v>
      </c>
      <c r="V41" s="61">
        <v>240567.18504234726</v>
      </c>
      <c r="W41" s="61">
        <v>741369.73163160542</v>
      </c>
      <c r="X41" s="61">
        <v>1101725.5044524015</v>
      </c>
      <c r="Y41" s="61">
        <v>1187444.5948600133</v>
      </c>
      <c r="Z41" s="61">
        <v>1557999.1913275095</v>
      </c>
      <c r="AA41" s="61">
        <v>1721514.4717777818</v>
      </c>
      <c r="AB41" s="61">
        <v>1702045.5628788578</v>
      </c>
      <c r="AC41" s="62">
        <v>2116943.4575363472</v>
      </c>
      <c r="AD41" s="62">
        <v>2402898.022951154</v>
      </c>
      <c r="AE41" s="62">
        <v>3217555.7583423462</v>
      </c>
      <c r="AF41" s="61">
        <v>2654170.8563985247</v>
      </c>
      <c r="AG41" s="61">
        <v>2904398.2648572605</v>
      </c>
      <c r="AH41" s="61">
        <v>2409395.6070510605</v>
      </c>
      <c r="AI41" s="61">
        <v>2944371.4620829853</v>
      </c>
      <c r="AJ41" s="61">
        <v>3629604.2030553552</v>
      </c>
      <c r="AK41" s="61">
        <v>4288495.917632224</v>
      </c>
      <c r="AL41" s="61">
        <v>5901556.9685487757</v>
      </c>
      <c r="AM41" s="61">
        <v>8030013.8633904355</v>
      </c>
      <c r="AN41" s="61">
        <v>9502608.4063681401</v>
      </c>
      <c r="AO41" s="61">
        <v>9925651.081905745</v>
      </c>
      <c r="AP41" s="61">
        <v>12409711.192163307</v>
      </c>
      <c r="AQ41" s="61">
        <v>15550747.419362256</v>
      </c>
      <c r="AR41" s="61">
        <v>18069341.454512823</v>
      </c>
      <c r="AS41" s="61">
        <v>20025934.768028565</v>
      </c>
      <c r="AT41" s="61">
        <v>19467042.296226829</v>
      </c>
      <c r="AU41" s="61">
        <v>21454830.23865775</v>
      </c>
      <c r="AV41" s="61">
        <v>27014032.014171533</v>
      </c>
      <c r="AW41" s="61">
        <v>24321155.652323227</v>
      </c>
      <c r="AX41" s="61">
        <v>30000915.055949979</v>
      </c>
      <c r="AY41" s="61">
        <v>28161371.194038883</v>
      </c>
      <c r="AZ41" s="61">
        <v>28394992.379184511</v>
      </c>
      <c r="BA41" s="61">
        <v>35727565.320105277</v>
      </c>
      <c r="BB41" s="61">
        <v>38883057.019148491</v>
      </c>
      <c r="BC41" s="61">
        <v>39094072.295605093</v>
      </c>
      <c r="BD41" s="61">
        <v>45283742.897501439</v>
      </c>
      <c r="BE41" s="61">
        <v>48439182.5783334</v>
      </c>
      <c r="BF41" s="61">
        <v>52909957.887456849</v>
      </c>
      <c r="BG41" s="61">
        <v>65917485.484613076</v>
      </c>
      <c r="BH41" s="61">
        <v>96411303.642905354</v>
      </c>
    </row>
    <row r="42" spans="1:64" x14ac:dyDescent="0.3">
      <c r="C42" s="12"/>
      <c r="H42" s="12"/>
      <c r="I42" s="12"/>
      <c r="O42" s="20" t="s">
        <v>84</v>
      </c>
      <c r="P42" s="61">
        <v>31440.62901741008</v>
      </c>
      <c r="Q42" s="61">
        <v>53669.208424993558</v>
      </c>
      <c r="R42" s="61">
        <v>93029.311651514028</v>
      </c>
      <c r="S42" s="61">
        <v>114054.50364986257</v>
      </c>
      <c r="T42" s="61">
        <v>147556.93788536612</v>
      </c>
      <c r="U42" s="61">
        <v>184287.20322192716</v>
      </c>
      <c r="V42" s="61">
        <v>229216.66071101633</v>
      </c>
      <c r="W42" s="61">
        <v>670215.53022009437</v>
      </c>
      <c r="X42" s="61">
        <v>1077558.8065631601</v>
      </c>
      <c r="Y42" s="61">
        <v>1186148.8628242901</v>
      </c>
      <c r="Z42" s="61">
        <v>1468681.4441325986</v>
      </c>
      <c r="AA42" s="61">
        <v>1555290.5787424489</v>
      </c>
      <c r="AB42" s="61">
        <v>1620836.6027891499</v>
      </c>
      <c r="AC42" s="61">
        <v>1730937.0345942583</v>
      </c>
      <c r="AD42" s="61">
        <v>2218868.6851859335</v>
      </c>
      <c r="AE42" s="61">
        <v>2719757.131124163</v>
      </c>
      <c r="AF42" s="61">
        <v>2471002.7320081056</v>
      </c>
      <c r="AG42" s="61">
        <v>2694883.1016478669</v>
      </c>
      <c r="AH42" s="61">
        <v>3067560.4507476157</v>
      </c>
      <c r="AI42" s="61">
        <v>3189786.3444056986</v>
      </c>
      <c r="AJ42" s="61">
        <v>3519777.7259289487</v>
      </c>
      <c r="AK42" s="61">
        <v>4183137.1425038292</v>
      </c>
      <c r="AL42" s="61">
        <v>5049202.6872369973</v>
      </c>
      <c r="AM42" s="61">
        <v>5006047.5126347244</v>
      </c>
      <c r="AN42" s="61">
        <v>4809314.5230072262</v>
      </c>
      <c r="AO42" s="61">
        <v>4947003.5919200322</v>
      </c>
      <c r="AP42" s="61">
        <v>6244337.1589721013</v>
      </c>
      <c r="AQ42" s="61">
        <v>6301104.2900999608</v>
      </c>
      <c r="AR42" s="61">
        <v>5576794.7937275609</v>
      </c>
      <c r="AS42" s="61">
        <v>5560549.9896744676</v>
      </c>
      <c r="AT42" s="61">
        <v>7294990.1051964732</v>
      </c>
      <c r="AU42" s="61">
        <v>8529281.9984627906</v>
      </c>
      <c r="AV42" s="61">
        <v>8697344.7426502667</v>
      </c>
      <c r="AW42" s="61">
        <v>7787137.3668197086</v>
      </c>
      <c r="AX42" s="61">
        <v>6991966.8263231348</v>
      </c>
      <c r="AY42" s="61">
        <v>7996353.3602901632</v>
      </c>
      <c r="AZ42" s="61">
        <v>9025847.2275178749</v>
      </c>
      <c r="BA42" s="61">
        <v>9590298.4195828196</v>
      </c>
      <c r="BB42" s="61">
        <v>9393599.2445392087</v>
      </c>
      <c r="BC42" s="61">
        <v>9478414.0881899092</v>
      </c>
      <c r="BD42" s="61">
        <v>9242357.8905175682</v>
      </c>
      <c r="BE42" s="61">
        <v>9567554.5834710654</v>
      </c>
      <c r="BF42" s="61">
        <v>11321462.382227618</v>
      </c>
      <c r="BG42" s="61">
        <v>14277870.333356377</v>
      </c>
      <c r="BH42" s="61">
        <v>16448920.18668819</v>
      </c>
    </row>
    <row r="43" spans="1:64" x14ac:dyDescent="0.3">
      <c r="C43" s="12"/>
      <c r="H43" s="12"/>
      <c r="I43" s="12"/>
      <c r="O43" s="20" t="s">
        <v>85</v>
      </c>
      <c r="P43" s="61">
        <v>34553.110311462318</v>
      </c>
      <c r="Q43" s="61">
        <v>62506.404371563731</v>
      </c>
      <c r="R43" s="61">
        <v>87403.180869155491</v>
      </c>
      <c r="S43" s="61">
        <v>121156.03676167926</v>
      </c>
      <c r="T43" s="61">
        <v>167302.56383888106</v>
      </c>
      <c r="U43" s="61">
        <v>151956.45490293781</v>
      </c>
      <c r="V43" s="61">
        <v>219475.8765414565</v>
      </c>
      <c r="W43" s="61">
        <v>705142.94172762125</v>
      </c>
      <c r="X43" s="61">
        <v>729753.07089369814</v>
      </c>
      <c r="Y43" s="61">
        <v>799349.47381977411</v>
      </c>
      <c r="Z43" s="61">
        <v>797253.91121956182</v>
      </c>
      <c r="AA43" s="61">
        <v>773909.45322839031</v>
      </c>
      <c r="AB43" s="61">
        <v>1003835.2051476613</v>
      </c>
      <c r="AC43" s="61">
        <v>1159455.1409063432</v>
      </c>
      <c r="AD43" s="61">
        <v>1305730.9468419061</v>
      </c>
      <c r="AE43" s="61">
        <v>1680262.0973122581</v>
      </c>
      <c r="AF43" s="61">
        <v>1665171.569672842</v>
      </c>
      <c r="AG43" s="61">
        <v>2042148.7674479864</v>
      </c>
      <c r="AH43" s="61">
        <v>2269129.8610122325</v>
      </c>
      <c r="AI43" s="61">
        <v>2320179.8647886869</v>
      </c>
      <c r="AJ43" s="61">
        <v>2660523.6638995968</v>
      </c>
      <c r="AK43" s="61">
        <v>3218061.7822528905</v>
      </c>
      <c r="AL43" s="61">
        <v>4035322.7025602078</v>
      </c>
      <c r="AM43" s="61">
        <v>3027634.5796645321</v>
      </c>
      <c r="AN43" s="61">
        <v>3119002.8364897296</v>
      </c>
      <c r="AO43" s="61">
        <v>3073450.4624095657</v>
      </c>
      <c r="AP43" s="61">
        <v>3455601.7711769324</v>
      </c>
      <c r="AQ43" s="61">
        <v>4033405.6113856314</v>
      </c>
      <c r="AR43" s="61">
        <v>4225707.166728057</v>
      </c>
      <c r="AS43" s="61">
        <v>4444375.2461842466</v>
      </c>
      <c r="AT43" s="61">
        <v>4627592.3028508043</v>
      </c>
      <c r="AU43" s="61">
        <v>5127677.1258318732</v>
      </c>
      <c r="AV43" s="61">
        <v>5964530.7624130342</v>
      </c>
      <c r="AW43" s="61">
        <v>7917966.3886586977</v>
      </c>
      <c r="AX43" s="61">
        <v>10557491.577138534</v>
      </c>
      <c r="AY43" s="61">
        <v>12411098.838596988</v>
      </c>
      <c r="AZ43" s="61">
        <v>13190837.335823355</v>
      </c>
      <c r="BA43" s="61">
        <v>14245496.994788721</v>
      </c>
      <c r="BB43" s="61">
        <v>13707594.406075556</v>
      </c>
      <c r="BC43" s="61">
        <v>12569167.665456412</v>
      </c>
      <c r="BD43" s="61">
        <v>11924714.236646451</v>
      </c>
      <c r="BE43" s="61">
        <v>14908381.683847465</v>
      </c>
      <c r="BF43" s="61">
        <v>18022363.284843501</v>
      </c>
      <c r="BG43" s="61">
        <v>17125651.172602333</v>
      </c>
      <c r="BH43" s="61">
        <v>16962063.652072985</v>
      </c>
    </row>
    <row r="44" spans="1:64" x14ac:dyDescent="0.3">
      <c r="C44" s="12"/>
      <c r="H44" s="12"/>
      <c r="I44" s="12"/>
      <c r="O44" s="20" t="s">
        <v>86</v>
      </c>
      <c r="P44" s="62">
        <v>26202.365736136082</v>
      </c>
      <c r="Q44" s="62">
        <v>47491.433986450589</v>
      </c>
      <c r="R44" s="62">
        <v>64474.291758617408</v>
      </c>
      <c r="S44" s="62">
        <v>75985.806801524421</v>
      </c>
      <c r="T44" s="62">
        <v>85700.351839203053</v>
      </c>
      <c r="U44" s="62">
        <v>131656.34405069836</v>
      </c>
      <c r="V44" s="62">
        <v>156317.89349051012</v>
      </c>
      <c r="W44" s="62">
        <v>499770.3274422476</v>
      </c>
      <c r="X44" s="61">
        <v>440278.22434020881</v>
      </c>
      <c r="Y44" s="61">
        <v>498642.73287408159</v>
      </c>
      <c r="Z44" s="61">
        <v>492766.27085664385</v>
      </c>
      <c r="AA44" s="62">
        <v>547710.62942499283</v>
      </c>
      <c r="AB44" s="62">
        <v>581508.38715791935</v>
      </c>
      <c r="AC44" s="62">
        <v>761219.15435820934</v>
      </c>
      <c r="AD44" s="62">
        <v>851090.70409868576</v>
      </c>
      <c r="AE44" s="62">
        <v>928436.95349863335</v>
      </c>
      <c r="AF44" s="62">
        <v>942871.09125948977</v>
      </c>
      <c r="AG44" s="62">
        <v>908803.13079010812</v>
      </c>
      <c r="AH44" s="62">
        <v>1171252.1715837759</v>
      </c>
      <c r="AI44" s="62">
        <v>1020366.4411084347</v>
      </c>
      <c r="AJ44" s="62">
        <v>1260221.157200862</v>
      </c>
      <c r="AK44" s="62">
        <v>1511288.7468626159</v>
      </c>
      <c r="AL44" s="62">
        <v>2049771.4559640961</v>
      </c>
      <c r="AM44" s="62">
        <v>2455708.5247515384</v>
      </c>
      <c r="AN44" s="62">
        <v>2422975.4991805768</v>
      </c>
      <c r="AO44" s="62">
        <v>2736726.147415583</v>
      </c>
      <c r="AP44" s="62">
        <v>3840889.1270825113</v>
      </c>
      <c r="AQ44" s="62">
        <v>4318966.7477350608</v>
      </c>
      <c r="AR44" s="62">
        <v>3803025.4800461726</v>
      </c>
      <c r="AS44" s="62">
        <v>3829359.1238748687</v>
      </c>
      <c r="AT44" s="62">
        <v>4760525.1309032273</v>
      </c>
      <c r="AU44" s="62">
        <v>5461958.1193673741</v>
      </c>
      <c r="AV44" s="62">
        <v>5321691.6411137581</v>
      </c>
      <c r="AW44" s="62">
        <v>6240838.7085521473</v>
      </c>
      <c r="AX44" s="62">
        <v>6795026.5676369779</v>
      </c>
      <c r="AY44" s="62">
        <v>6461664.639353008</v>
      </c>
      <c r="AZ44" s="62">
        <v>6888440.9735648278</v>
      </c>
      <c r="BA44" s="62">
        <v>7240730.181876054</v>
      </c>
      <c r="BB44" s="62">
        <v>6423992.9328970611</v>
      </c>
      <c r="BC44" s="62">
        <v>6861367.1323216539</v>
      </c>
      <c r="BD44" s="62">
        <v>8992829.0861617588</v>
      </c>
      <c r="BE44" s="62">
        <v>9448089.2378487065</v>
      </c>
      <c r="BF44" s="62">
        <v>7950439.0863902476</v>
      </c>
      <c r="BG44" s="62">
        <v>8664870.1555187609</v>
      </c>
      <c r="BH44" s="62">
        <v>8394890.4177615661</v>
      </c>
    </row>
    <row r="45" spans="1:64" x14ac:dyDescent="0.3">
      <c r="C45" s="12"/>
      <c r="D45" s="12"/>
      <c r="E45" s="12"/>
      <c r="F45" s="12"/>
      <c r="G45" s="12"/>
      <c r="H45" s="12"/>
      <c r="I45" s="12"/>
      <c r="O45" s="29" t="s">
        <v>87</v>
      </c>
      <c r="P45" s="63">
        <v>38747.740082038275</v>
      </c>
      <c r="Q45" s="63">
        <v>70671.96977011174</v>
      </c>
      <c r="R45" s="63">
        <v>104251.55166764707</v>
      </c>
      <c r="S45" s="63">
        <v>128028.7584650639</v>
      </c>
      <c r="T45" s="63">
        <v>197027.82864891319</v>
      </c>
      <c r="U45" s="63">
        <v>258395.83127651361</v>
      </c>
      <c r="V45" s="63">
        <v>342744.44900195155</v>
      </c>
      <c r="W45" s="63">
        <v>593540.95340435987</v>
      </c>
      <c r="X45" s="63">
        <v>714842.32737670233</v>
      </c>
      <c r="Y45" s="63">
        <v>644414.21009676019</v>
      </c>
      <c r="Z45" s="63">
        <v>739724.12823624362</v>
      </c>
      <c r="AA45" s="63">
        <v>1010582.6992009183</v>
      </c>
      <c r="AB45" s="63">
        <v>1325271.8086847076</v>
      </c>
      <c r="AC45" s="63">
        <v>1346942.2122355888</v>
      </c>
      <c r="AD45" s="63">
        <v>1585399.0242568224</v>
      </c>
      <c r="AE45" s="63">
        <v>1858062.8345217463</v>
      </c>
      <c r="AF45" s="63">
        <v>1814068.9917145243</v>
      </c>
      <c r="AG45" s="63">
        <v>2234376.429891469</v>
      </c>
      <c r="AH45" s="63">
        <v>1573466.1054564081</v>
      </c>
      <c r="AI45" s="63">
        <v>1593775.2166515763</v>
      </c>
      <c r="AJ45" s="63">
        <v>1785519.9773464156</v>
      </c>
      <c r="AK45" s="63">
        <v>1699624.8218745238</v>
      </c>
      <c r="AL45" s="63">
        <v>1909353.4071816832</v>
      </c>
      <c r="AM45" s="63">
        <v>1771867.7504807129</v>
      </c>
      <c r="AN45" s="63">
        <v>1655397.5702174187</v>
      </c>
      <c r="AO45" s="63">
        <v>1880047.911153048</v>
      </c>
      <c r="AP45" s="63">
        <v>1829323.1647693308</v>
      </c>
      <c r="AQ45" s="63">
        <v>2077491.9004675737</v>
      </c>
      <c r="AR45" s="63">
        <v>2489139.3130806535</v>
      </c>
      <c r="AS45" s="63">
        <v>2490296.4784428785</v>
      </c>
      <c r="AT45" s="63">
        <v>2846387.8801323976</v>
      </c>
      <c r="AU45" s="63">
        <v>2939206.444817889</v>
      </c>
      <c r="AV45" s="63">
        <v>3162955.7447302253</v>
      </c>
      <c r="AW45" s="63">
        <v>3520579.1840229332</v>
      </c>
      <c r="AX45" s="63">
        <v>4507555.0289899474</v>
      </c>
      <c r="AY45" s="63">
        <v>4065841.6549782711</v>
      </c>
      <c r="AZ45" s="63">
        <v>4528001.5152780563</v>
      </c>
      <c r="BA45" s="63">
        <v>4238675.773880532</v>
      </c>
      <c r="BB45" s="63">
        <v>4976939.1902302168</v>
      </c>
      <c r="BC45" s="63">
        <v>4653796.8514874289</v>
      </c>
      <c r="BD45" s="63">
        <v>4920853.0807208149</v>
      </c>
      <c r="BE45" s="63">
        <v>4944470.6735568158</v>
      </c>
      <c r="BF45" s="63">
        <v>5504597.8787192237</v>
      </c>
      <c r="BG45" s="63">
        <v>6194927.7619546428</v>
      </c>
      <c r="BH45" s="63">
        <v>6756931.9261238538</v>
      </c>
    </row>
    <row r="46" spans="1:64" x14ac:dyDescent="0.3">
      <c r="I46" s="12"/>
      <c r="O46" s="5" t="s">
        <v>91</v>
      </c>
      <c r="P46" s="64">
        <f>AVERAGE(P36:P45)</f>
        <v>32811.868443635874</v>
      </c>
      <c r="Q46" s="64">
        <f t="shared" ref="Q46:BH46" si="25">AVERAGE(Q36:Q45)</f>
        <v>53479.692230717672</v>
      </c>
      <c r="R46" s="64">
        <f t="shared" si="25"/>
        <v>82598.724693465236</v>
      </c>
      <c r="S46" s="64">
        <f t="shared" si="25"/>
        <v>106885.84431245003</v>
      </c>
      <c r="T46" s="64">
        <f t="shared" si="25"/>
        <v>153912.36728035746</v>
      </c>
      <c r="U46" s="64">
        <f t="shared" si="25"/>
        <v>194470.79521949688</v>
      </c>
      <c r="V46" s="64">
        <f t="shared" si="25"/>
        <v>261580.31654936037</v>
      </c>
      <c r="W46" s="64">
        <f t="shared" si="25"/>
        <v>703236.01437118289</v>
      </c>
      <c r="X46" s="64">
        <f t="shared" si="25"/>
        <v>859507.98413231759</v>
      </c>
      <c r="Y46" s="64">
        <f t="shared" si="25"/>
        <v>966032.02860130346</v>
      </c>
      <c r="Z46" s="64">
        <f t="shared" si="25"/>
        <v>1074413.4135826814</v>
      </c>
      <c r="AA46" s="64">
        <f t="shared" si="25"/>
        <v>1231755.9097507962</v>
      </c>
      <c r="AB46" s="64">
        <f t="shared" si="25"/>
        <v>1417354.2539638826</v>
      </c>
      <c r="AC46" s="64">
        <f t="shared" si="25"/>
        <v>1620028.7975467276</v>
      </c>
      <c r="AD46" s="64">
        <f t="shared" si="25"/>
        <v>1918851.5557726391</v>
      </c>
      <c r="AE46" s="64">
        <f t="shared" si="25"/>
        <v>2177765.6458217716</v>
      </c>
      <c r="AF46" s="64">
        <f t="shared" si="25"/>
        <v>2282372.2708790423</v>
      </c>
      <c r="AG46" s="64">
        <f t="shared" si="25"/>
        <v>2601500.8070669277</v>
      </c>
      <c r="AH46" s="64">
        <f t="shared" si="25"/>
        <v>2759588.5981652867</v>
      </c>
      <c r="AI46" s="64">
        <f t="shared" si="25"/>
        <v>2741893.0674521108</v>
      </c>
      <c r="AJ46" s="64">
        <f t="shared" si="25"/>
        <v>2854367.6745856619</v>
      </c>
      <c r="AK46" s="64">
        <f t="shared" si="25"/>
        <v>3283904.1729581673</v>
      </c>
      <c r="AL46" s="64">
        <f t="shared" si="25"/>
        <v>4087889.1255751885</v>
      </c>
      <c r="AM46" s="64">
        <f t="shared" si="25"/>
        <v>4271354.8030826831</v>
      </c>
      <c r="AN46" s="64">
        <f t="shared" si="25"/>
        <v>4806774.6546140034</v>
      </c>
      <c r="AO46" s="64">
        <f t="shared" si="25"/>
        <v>5289650.1551333489</v>
      </c>
      <c r="AP46" s="64">
        <f t="shared" si="25"/>
        <v>5982770.5654453766</v>
      </c>
      <c r="AQ46" s="64">
        <f t="shared" si="25"/>
        <v>6714151.6814073194</v>
      </c>
      <c r="AR46" s="64">
        <f t="shared" si="25"/>
        <v>7554410.7539234404</v>
      </c>
      <c r="AS46" s="64">
        <f t="shared" si="25"/>
        <v>8133243.0971893668</v>
      </c>
      <c r="AT46" s="64">
        <f t="shared" si="25"/>
        <v>8501114.9479672443</v>
      </c>
      <c r="AU46" s="64">
        <f t="shared" si="25"/>
        <v>9426101.3185044304</v>
      </c>
      <c r="AV46" s="64">
        <f t="shared" si="25"/>
        <v>10007344.655433919</v>
      </c>
      <c r="AW46" s="64">
        <f t="shared" si="25"/>
        <v>10452760.416717155</v>
      </c>
      <c r="AX46" s="64">
        <f t="shared" si="25"/>
        <v>11919646.237481929</v>
      </c>
      <c r="AY46" s="64">
        <f t="shared" si="25"/>
        <v>12510504.910910588</v>
      </c>
      <c r="AZ46" s="64">
        <f t="shared" si="25"/>
        <v>13991139.463466471</v>
      </c>
      <c r="BA46" s="64">
        <f t="shared" si="25"/>
        <v>16282384.295674402</v>
      </c>
      <c r="BB46" s="64">
        <f t="shared" si="25"/>
        <v>17354781.180024259</v>
      </c>
      <c r="BC46" s="64">
        <f t="shared" si="25"/>
        <v>18426931.518599782</v>
      </c>
      <c r="BD46" s="64">
        <f t="shared" si="25"/>
        <v>20558901.157759242</v>
      </c>
      <c r="BE46" s="64">
        <f t="shared" si="25"/>
        <v>24009559.02887693</v>
      </c>
      <c r="BF46" s="64">
        <f t="shared" si="25"/>
        <v>26315869.428119097</v>
      </c>
      <c r="BG46" s="64">
        <f t="shared" si="25"/>
        <v>30331321.501072891</v>
      </c>
      <c r="BH46" s="64">
        <f t="shared" si="25"/>
        <v>34957152.239144996</v>
      </c>
    </row>
    <row r="47" spans="1:64" x14ac:dyDescent="0.3">
      <c r="F47" s="12"/>
      <c r="G47" s="12"/>
      <c r="H47" s="12"/>
      <c r="I47" s="12"/>
      <c r="M47" s="12"/>
      <c r="N47" s="12"/>
      <c r="BI47" s="12"/>
      <c r="BJ47" s="12"/>
      <c r="BK47" s="12"/>
      <c r="BL47" s="12"/>
    </row>
    <row r="48" spans="1:64" x14ac:dyDescent="0.3">
      <c r="F48" s="12"/>
      <c r="G48" s="12"/>
      <c r="H48" s="12"/>
      <c r="I48" s="12"/>
      <c r="M48" s="12"/>
      <c r="N48" s="12"/>
      <c r="O48" s="5"/>
      <c r="BI48" s="12"/>
      <c r="BJ48" s="12"/>
      <c r="BK48" s="12"/>
      <c r="BL48" s="12"/>
    </row>
    <row r="49" spans="2:64" x14ac:dyDescent="0.3">
      <c r="C49" s="28"/>
      <c r="F49" s="38"/>
      <c r="G49" s="12"/>
      <c r="H49" s="12"/>
      <c r="I49" s="12"/>
      <c r="M49" s="31"/>
      <c r="N49" s="12"/>
      <c r="BI49" s="12"/>
      <c r="BJ49" s="12"/>
      <c r="BK49" s="12"/>
      <c r="BL49" s="12"/>
    </row>
    <row r="50" spans="2:64" x14ac:dyDescent="0.3">
      <c r="B50" s="24"/>
      <c r="C50" s="24"/>
      <c r="D50" s="10"/>
      <c r="F50" s="12"/>
      <c r="G50" s="31"/>
      <c r="H50" s="31"/>
      <c r="I50" s="31"/>
      <c r="J50" s="31"/>
      <c r="K50" s="31"/>
      <c r="L50" s="31"/>
      <c r="M50" s="31"/>
      <c r="N50" s="39"/>
      <c r="BI50" s="12"/>
      <c r="BJ50" s="12"/>
      <c r="BK50" s="12"/>
      <c r="BL50" s="12"/>
    </row>
    <row r="51" spans="2:64" x14ac:dyDescent="0.3">
      <c r="B51" s="24"/>
      <c r="C51" s="24"/>
      <c r="D51" s="10"/>
      <c r="F51" s="12"/>
      <c r="G51" s="31"/>
      <c r="H51" s="31"/>
      <c r="I51" s="31"/>
      <c r="J51" s="31"/>
      <c r="K51" s="31"/>
      <c r="L51" s="31"/>
      <c r="M51" s="31"/>
      <c r="N51" s="39"/>
      <c r="BI51" s="12"/>
      <c r="BJ51" s="12"/>
      <c r="BK51" s="12"/>
      <c r="BL51" s="12"/>
    </row>
    <row r="52" spans="2:64" x14ac:dyDescent="0.3">
      <c r="B52" s="24"/>
      <c r="C52" s="24"/>
      <c r="D52" s="10"/>
      <c r="F52" s="12"/>
      <c r="G52" s="31"/>
      <c r="H52" s="31"/>
      <c r="I52" s="31"/>
      <c r="J52" s="31"/>
      <c r="K52" s="31"/>
      <c r="L52" s="31"/>
      <c r="M52" s="31"/>
      <c r="N52" s="39"/>
      <c r="BI52" s="12"/>
      <c r="BJ52" s="12"/>
      <c r="BK52" s="12"/>
      <c r="BL52" s="12"/>
    </row>
    <row r="53" spans="2:64" x14ac:dyDescent="0.3">
      <c r="B53" s="24"/>
      <c r="C53" s="24"/>
      <c r="D53" s="10"/>
      <c r="F53" s="12"/>
      <c r="G53" s="31"/>
      <c r="H53" s="31"/>
      <c r="I53" s="31"/>
      <c r="J53" s="31"/>
      <c r="K53" s="31"/>
      <c r="L53" s="31"/>
      <c r="M53" s="31"/>
      <c r="N53" s="39"/>
      <c r="BI53" s="12"/>
      <c r="BJ53" s="12"/>
      <c r="BK53" s="12"/>
      <c r="BL53" s="12"/>
    </row>
    <row r="54" spans="2:64" x14ac:dyDescent="0.3">
      <c r="B54" s="24"/>
      <c r="C54" s="24"/>
      <c r="D54" s="10"/>
      <c r="F54" s="12"/>
      <c r="G54" s="31"/>
      <c r="H54" s="31"/>
      <c r="I54" s="31"/>
      <c r="J54" s="31"/>
      <c r="K54" s="31"/>
      <c r="L54" s="31"/>
      <c r="M54" s="31"/>
      <c r="N54" s="39"/>
      <c r="O54" s="31"/>
      <c r="P54" s="31"/>
      <c r="Q54" s="31"/>
      <c r="R54" s="31"/>
      <c r="S54" s="31"/>
      <c r="T54" s="39"/>
      <c r="U54" s="13"/>
      <c r="V54" s="12"/>
      <c r="W54" s="23"/>
      <c r="X54" s="23"/>
      <c r="Y54" s="23"/>
      <c r="Z54" s="23"/>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x14ac:dyDescent="0.3">
      <c r="B55" s="24"/>
      <c r="C55" s="24"/>
      <c r="D55" s="10"/>
      <c r="F55" s="12"/>
      <c r="G55" s="31"/>
      <c r="H55" s="31"/>
      <c r="I55" s="31"/>
      <c r="J55" s="31"/>
      <c r="K55" s="31"/>
      <c r="L55" s="31"/>
      <c r="M55" s="31"/>
      <c r="N55" s="39"/>
      <c r="O55" s="31"/>
      <c r="P55" s="31"/>
      <c r="Q55" s="31"/>
      <c r="R55" s="31"/>
      <c r="S55" s="31"/>
      <c r="T55" s="39"/>
      <c r="U55" s="13"/>
      <c r="V55" s="12"/>
      <c r="W55" s="40"/>
      <c r="X55" s="23"/>
      <c r="Y55" s="23"/>
      <c r="Z55" s="23"/>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x14ac:dyDescent="0.3">
      <c r="B56" s="24"/>
      <c r="C56" s="24"/>
      <c r="D56" s="10"/>
      <c r="F56" s="12"/>
      <c r="G56" s="31"/>
      <c r="H56" s="31"/>
      <c r="I56" s="31"/>
      <c r="J56" s="31"/>
      <c r="K56" s="31"/>
      <c r="L56" s="31"/>
      <c r="M56" s="31"/>
      <c r="N56" s="39"/>
      <c r="O56" s="31"/>
      <c r="P56" s="31"/>
      <c r="Q56" s="31"/>
      <c r="R56" s="31"/>
      <c r="S56" s="31"/>
      <c r="T56" s="39"/>
      <c r="U56" s="13"/>
      <c r="V56" s="12"/>
      <c r="W56" s="23"/>
      <c r="X56" s="23"/>
      <c r="Y56" s="23"/>
      <c r="Z56" s="23"/>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x14ac:dyDescent="0.3">
      <c r="B57" s="24"/>
      <c r="C57" s="24"/>
      <c r="D57" s="10"/>
      <c r="F57" s="12"/>
      <c r="G57" s="31"/>
      <c r="H57" s="31"/>
      <c r="I57" s="31"/>
      <c r="J57" s="31"/>
      <c r="K57" s="31"/>
      <c r="L57" s="31"/>
      <c r="M57" s="31"/>
      <c r="N57" s="39"/>
      <c r="O57" s="31"/>
      <c r="P57" s="31"/>
      <c r="Q57" s="31"/>
      <c r="R57" s="31"/>
      <c r="S57" s="31"/>
      <c r="T57" s="39"/>
      <c r="U57" s="13"/>
      <c r="V57" s="12"/>
      <c r="W57" s="23"/>
      <c r="X57" s="23"/>
      <c r="Y57" s="23"/>
      <c r="Z57" s="23"/>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x14ac:dyDescent="0.3">
      <c r="B58" s="24"/>
      <c r="C58" s="24"/>
      <c r="D58" s="10"/>
      <c r="F58" s="12"/>
      <c r="G58" s="31"/>
      <c r="H58" s="31"/>
      <c r="I58" s="31"/>
      <c r="J58" s="31"/>
      <c r="K58" s="31"/>
      <c r="L58" s="31"/>
      <c r="M58" s="31"/>
      <c r="N58" s="39"/>
      <c r="O58" s="31"/>
      <c r="P58" s="31"/>
      <c r="Q58" s="31"/>
      <c r="R58" s="31"/>
      <c r="S58" s="31"/>
      <c r="T58" s="39"/>
      <c r="U58" s="13"/>
      <c r="V58" s="12"/>
      <c r="W58" s="23"/>
      <c r="X58" s="23"/>
      <c r="Y58" s="23"/>
      <c r="Z58" s="23"/>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x14ac:dyDescent="0.3">
      <c r="B59" s="24"/>
      <c r="C59" s="24"/>
      <c r="D59" s="10"/>
      <c r="F59" s="12"/>
      <c r="G59" s="31"/>
      <c r="H59" s="31"/>
      <c r="I59" s="31"/>
      <c r="J59" s="31"/>
      <c r="K59" s="31"/>
      <c r="L59" s="31"/>
      <c r="M59" s="31"/>
      <c r="N59" s="39"/>
      <c r="O59" s="31"/>
      <c r="P59" s="31"/>
      <c r="Q59" s="31"/>
      <c r="R59" s="31"/>
      <c r="S59" s="31"/>
      <c r="T59" s="39"/>
      <c r="U59" s="13"/>
      <c r="V59" s="12"/>
      <c r="W59" s="23"/>
      <c r="X59" s="23"/>
      <c r="Y59" s="23"/>
      <c r="Z59" s="23"/>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x14ac:dyDescent="0.3">
      <c r="B60" s="24"/>
      <c r="C60" s="24"/>
      <c r="D60" s="10"/>
      <c r="F60" s="12"/>
      <c r="G60" s="31"/>
      <c r="H60" s="31"/>
      <c r="I60" s="31"/>
      <c r="J60" s="31"/>
      <c r="K60" s="31"/>
      <c r="L60" s="31"/>
      <c r="M60" s="31"/>
      <c r="N60" s="39"/>
      <c r="O60" s="31"/>
      <c r="P60" s="31"/>
      <c r="Q60" s="31"/>
      <c r="R60" s="31"/>
      <c r="S60" s="31"/>
      <c r="T60" s="39"/>
      <c r="U60" s="13"/>
      <c r="V60" s="12"/>
      <c r="W60" s="23"/>
      <c r="X60" s="23"/>
      <c r="Y60" s="23"/>
      <c r="Z60" s="23"/>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x14ac:dyDescent="0.3">
      <c r="B61" s="24"/>
      <c r="C61" s="24"/>
      <c r="D61" s="10"/>
      <c r="F61" s="12"/>
      <c r="G61" s="31"/>
      <c r="H61" s="31"/>
      <c r="I61" s="31"/>
      <c r="J61" s="31"/>
      <c r="K61" s="31"/>
      <c r="L61" s="31"/>
      <c r="M61" s="31"/>
      <c r="N61" s="39"/>
      <c r="O61" s="31"/>
      <c r="P61" s="31"/>
      <c r="Q61" s="31"/>
      <c r="R61" s="31"/>
      <c r="S61" s="31"/>
      <c r="T61" s="39"/>
      <c r="U61" s="13"/>
      <c r="V61" s="12"/>
      <c r="W61" s="23"/>
      <c r="X61" s="23"/>
      <c r="Y61" s="23"/>
      <c r="Z61" s="23"/>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x14ac:dyDescent="0.3">
      <c r="B62" s="24"/>
      <c r="C62" s="24"/>
      <c r="D62" s="10"/>
      <c r="F62" s="12"/>
      <c r="G62" s="31"/>
      <c r="H62" s="31"/>
      <c r="I62" s="31"/>
      <c r="J62" s="31"/>
      <c r="K62" s="31"/>
      <c r="L62" s="31"/>
      <c r="M62" s="31"/>
      <c r="N62" s="39"/>
      <c r="O62" s="31"/>
      <c r="P62" s="31"/>
      <c r="Q62" s="31"/>
      <c r="R62" s="31"/>
      <c r="S62" s="31"/>
      <c r="T62" s="39"/>
      <c r="U62" s="13"/>
      <c r="V62" s="12"/>
      <c r="W62" s="23"/>
      <c r="X62" s="23"/>
      <c r="Y62" s="23"/>
      <c r="Z62" s="23"/>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x14ac:dyDescent="0.3">
      <c r="B63" s="24"/>
      <c r="C63" s="24"/>
      <c r="D63" s="10"/>
      <c r="F63" s="12"/>
      <c r="G63" s="31"/>
      <c r="H63" s="31"/>
      <c r="I63" s="31"/>
      <c r="J63" s="31"/>
      <c r="K63" s="31"/>
      <c r="L63" s="31"/>
      <c r="M63" s="31"/>
      <c r="N63" s="39"/>
      <c r="O63" s="31"/>
      <c r="P63" s="31"/>
      <c r="Q63" s="31"/>
      <c r="R63" s="31"/>
      <c r="S63" s="31"/>
      <c r="T63" s="39"/>
      <c r="U63" s="13"/>
      <c r="V63" s="12"/>
      <c r="W63" s="23"/>
      <c r="X63" s="23"/>
      <c r="Y63" s="23"/>
      <c r="Z63" s="23"/>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x14ac:dyDescent="0.3">
      <c r="B64" s="24"/>
      <c r="C64" s="24"/>
      <c r="D64" s="10"/>
      <c r="F64" s="12"/>
      <c r="G64" s="31"/>
      <c r="H64" s="31"/>
      <c r="I64" s="31"/>
      <c r="J64" s="31"/>
      <c r="K64" s="31"/>
      <c r="L64" s="31"/>
      <c r="M64" s="31"/>
      <c r="N64" s="39"/>
      <c r="O64" s="31"/>
      <c r="P64" s="31"/>
      <c r="Q64" s="31"/>
      <c r="R64" s="31"/>
      <c r="S64" s="31"/>
      <c r="T64" s="39"/>
      <c r="U64" s="13"/>
      <c r="V64" s="12"/>
      <c r="W64" s="23"/>
      <c r="X64" s="23"/>
      <c r="Y64" s="23"/>
      <c r="Z64" s="23"/>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x14ac:dyDescent="0.3">
      <c r="B65" s="24"/>
      <c r="C65" s="24"/>
      <c r="D65" s="10"/>
      <c r="F65" s="12"/>
      <c r="G65" s="31"/>
      <c r="H65" s="31"/>
      <c r="I65" s="31"/>
      <c r="J65" s="31"/>
      <c r="K65" s="31"/>
      <c r="L65" s="31"/>
      <c r="M65" s="31"/>
      <c r="N65" s="39"/>
      <c r="O65" s="31"/>
      <c r="P65" s="31"/>
      <c r="Q65" s="31"/>
      <c r="R65" s="31"/>
      <c r="S65" s="31"/>
      <c r="T65" s="39"/>
      <c r="U65" s="13"/>
      <c r="V65" s="12"/>
      <c r="W65" s="23"/>
      <c r="X65" s="23"/>
      <c r="Y65" s="23"/>
      <c r="Z65" s="23"/>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x14ac:dyDescent="0.3">
      <c r="B66" s="24"/>
      <c r="C66" s="24"/>
      <c r="D66" s="10"/>
      <c r="F66" s="12"/>
      <c r="G66" s="31"/>
      <c r="H66" s="31"/>
      <c r="I66" s="31"/>
      <c r="J66" s="31"/>
      <c r="K66" s="31"/>
      <c r="L66" s="31"/>
      <c r="M66" s="31"/>
      <c r="N66" s="39"/>
      <c r="O66" s="31"/>
      <c r="P66" s="31"/>
      <c r="Q66" s="31"/>
      <c r="R66" s="31"/>
      <c r="S66" s="31"/>
      <c r="T66" s="39"/>
      <c r="U66" s="13"/>
      <c r="V66" s="12"/>
      <c r="W66" s="23"/>
      <c r="X66" s="23"/>
      <c r="Y66" s="23"/>
      <c r="Z66" s="23"/>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x14ac:dyDescent="0.3">
      <c r="B67" s="24"/>
      <c r="C67" s="24"/>
      <c r="D67" s="10"/>
      <c r="F67" s="12"/>
      <c r="G67" s="31"/>
      <c r="H67" s="31"/>
      <c r="I67" s="31"/>
      <c r="J67" s="31"/>
      <c r="K67" s="31"/>
      <c r="L67" s="31"/>
      <c r="M67" s="31"/>
      <c r="N67" s="39"/>
      <c r="O67" s="31"/>
      <c r="P67" s="31"/>
      <c r="Q67" s="31"/>
      <c r="R67" s="31"/>
      <c r="S67" s="31"/>
      <c r="T67" s="39"/>
      <c r="U67" s="13"/>
      <c r="V67" s="12"/>
      <c r="W67" s="23"/>
      <c r="X67" s="23"/>
      <c r="Y67" s="23"/>
      <c r="Z67" s="23"/>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x14ac:dyDescent="0.3">
      <c r="B68" s="24"/>
      <c r="C68" s="24"/>
      <c r="D68" s="10"/>
      <c r="F68" s="12"/>
      <c r="G68" s="31"/>
      <c r="H68" s="31"/>
      <c r="I68" s="31"/>
      <c r="J68" s="31"/>
      <c r="K68" s="31"/>
      <c r="L68" s="31"/>
      <c r="M68" s="31"/>
      <c r="N68" s="39"/>
      <c r="O68" s="31"/>
      <c r="P68" s="31"/>
      <c r="Q68" s="31"/>
      <c r="R68" s="31"/>
      <c r="S68" s="31"/>
      <c r="T68" s="39"/>
      <c r="U68" s="13"/>
      <c r="V68" s="12"/>
      <c r="W68" s="23"/>
      <c r="X68" s="23"/>
      <c r="Y68" s="23"/>
      <c r="Z68" s="23"/>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x14ac:dyDescent="0.3">
      <c r="B69" s="24"/>
      <c r="C69" s="24"/>
      <c r="D69" s="10"/>
      <c r="F69" s="12"/>
      <c r="G69" s="31"/>
      <c r="H69" s="31"/>
      <c r="I69" s="31"/>
      <c r="J69" s="31"/>
      <c r="K69" s="31"/>
      <c r="L69" s="31"/>
      <c r="M69" s="31"/>
      <c r="N69" s="39"/>
      <c r="O69" s="31"/>
      <c r="P69" s="31"/>
      <c r="Q69" s="31"/>
      <c r="R69" s="31"/>
      <c r="S69" s="31"/>
      <c r="T69" s="39"/>
      <c r="U69" s="13"/>
      <c r="V69" s="12"/>
      <c r="W69" s="23"/>
      <c r="X69" s="23"/>
      <c r="Y69" s="23"/>
      <c r="Z69" s="23"/>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x14ac:dyDescent="0.3">
      <c r="B70" s="24"/>
      <c r="C70" s="24"/>
      <c r="D70" s="10"/>
      <c r="F70" s="12"/>
      <c r="G70" s="31"/>
      <c r="H70" s="31"/>
      <c r="I70" s="31"/>
      <c r="J70" s="31"/>
      <c r="K70" s="31"/>
      <c r="L70" s="31"/>
      <c r="M70" s="31"/>
      <c r="N70" s="39"/>
      <c r="O70" s="31"/>
      <c r="P70" s="31"/>
      <c r="Q70" s="31"/>
      <c r="R70" s="31"/>
      <c r="S70" s="31"/>
      <c r="T70" s="39"/>
      <c r="U70" s="13"/>
      <c r="V70" s="12"/>
      <c r="W70" s="23"/>
      <c r="X70" s="23"/>
      <c r="Y70" s="23"/>
      <c r="Z70" s="23"/>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x14ac:dyDescent="0.3">
      <c r="B71" s="24"/>
      <c r="C71" s="24"/>
      <c r="D71" s="10"/>
      <c r="F71" s="12"/>
      <c r="G71" s="31"/>
      <c r="H71" s="31"/>
      <c r="I71" s="31"/>
      <c r="J71" s="31"/>
      <c r="K71" s="31"/>
      <c r="L71" s="31"/>
      <c r="M71" s="31"/>
      <c r="N71" s="39"/>
      <c r="O71" s="31"/>
      <c r="P71" s="31"/>
      <c r="Q71" s="31"/>
      <c r="R71" s="31"/>
      <c r="S71" s="31"/>
      <c r="T71" s="39"/>
      <c r="U71" s="13"/>
      <c r="V71" s="12"/>
      <c r="W71" s="23"/>
      <c r="X71" s="23"/>
      <c r="Y71" s="23"/>
      <c r="Z71" s="23"/>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x14ac:dyDescent="0.3">
      <c r="B72" s="24"/>
      <c r="C72" s="24"/>
      <c r="D72" s="10"/>
      <c r="F72" s="12"/>
      <c r="G72" s="31"/>
      <c r="H72" s="31"/>
      <c r="I72" s="31"/>
      <c r="J72" s="31"/>
      <c r="K72" s="31"/>
      <c r="L72" s="31"/>
      <c r="M72" s="31"/>
      <c r="N72" s="39"/>
      <c r="O72" s="31"/>
      <c r="P72" s="31"/>
      <c r="Q72" s="31"/>
      <c r="R72" s="31"/>
      <c r="S72" s="31"/>
      <c r="T72" s="39"/>
      <c r="U72" s="13"/>
      <c r="V72" s="12"/>
      <c r="W72" s="23"/>
      <c r="X72" s="23"/>
      <c r="Y72" s="23"/>
      <c r="Z72" s="23"/>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x14ac:dyDescent="0.3">
      <c r="B73" s="24"/>
      <c r="C73" s="24"/>
      <c r="D73" s="10"/>
      <c r="F73" s="12"/>
      <c r="G73" s="31"/>
      <c r="H73" s="31"/>
      <c r="I73" s="31"/>
      <c r="J73" s="31"/>
      <c r="K73" s="31"/>
      <c r="L73" s="31"/>
      <c r="M73" s="31"/>
      <c r="N73" s="39"/>
      <c r="O73" s="31"/>
      <c r="P73" s="31"/>
      <c r="Q73" s="31"/>
      <c r="R73" s="31"/>
      <c r="S73" s="31"/>
      <c r="T73" s="39"/>
      <c r="U73" s="13"/>
      <c r="V73" s="12"/>
      <c r="W73" s="23"/>
      <c r="X73" s="23"/>
      <c r="Y73" s="23"/>
      <c r="Z73" s="23"/>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x14ac:dyDescent="0.3">
      <c r="B74" s="24"/>
      <c r="C74" s="24"/>
      <c r="D74" s="10"/>
      <c r="F74" s="12"/>
      <c r="G74" s="31"/>
      <c r="H74" s="31"/>
      <c r="I74" s="31"/>
      <c r="J74" s="31"/>
      <c r="K74" s="31"/>
      <c r="L74" s="31"/>
      <c r="M74" s="31"/>
      <c r="N74" s="39"/>
      <c r="O74" s="31"/>
      <c r="P74" s="31"/>
      <c r="Q74" s="31"/>
      <c r="R74" s="31"/>
      <c r="S74" s="31"/>
      <c r="T74" s="39"/>
      <c r="U74" s="13"/>
      <c r="V74" s="12"/>
      <c r="W74" s="23"/>
      <c r="X74" s="23"/>
      <c r="Y74" s="23"/>
      <c r="Z74" s="23"/>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x14ac:dyDescent="0.3">
      <c r="B75" s="24"/>
      <c r="C75" s="24"/>
      <c r="D75" s="10"/>
      <c r="F75" s="12"/>
      <c r="G75" s="31"/>
      <c r="H75" s="31"/>
      <c r="I75" s="31"/>
      <c r="J75" s="31"/>
      <c r="K75" s="31"/>
      <c r="L75" s="31"/>
      <c r="M75" s="31"/>
      <c r="N75" s="39"/>
      <c r="O75" s="31"/>
      <c r="P75" s="31"/>
      <c r="Q75" s="31"/>
      <c r="R75" s="31"/>
      <c r="S75" s="31"/>
      <c r="T75" s="39"/>
      <c r="U75" s="13"/>
      <c r="V75" s="12"/>
      <c r="W75" s="23"/>
      <c r="X75" s="23"/>
      <c r="Y75" s="23"/>
      <c r="Z75" s="23"/>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x14ac:dyDescent="0.3">
      <c r="B76" s="24"/>
      <c r="C76" s="24"/>
      <c r="D76" s="10"/>
      <c r="F76" s="12"/>
      <c r="G76" s="31"/>
      <c r="H76" s="31"/>
      <c r="I76" s="31"/>
      <c r="J76" s="31"/>
      <c r="K76" s="31"/>
      <c r="L76" s="31"/>
      <c r="M76" s="31"/>
      <c r="N76" s="39"/>
      <c r="O76" s="31"/>
      <c r="P76" s="31"/>
      <c r="Q76" s="31"/>
      <c r="R76" s="31"/>
      <c r="S76" s="31"/>
      <c r="T76" s="39"/>
      <c r="U76" s="13"/>
      <c r="V76" s="12"/>
      <c r="W76" s="23"/>
      <c r="X76" s="23"/>
      <c r="Y76" s="23"/>
      <c r="Z76" s="23"/>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x14ac:dyDescent="0.3">
      <c r="B77" s="24"/>
      <c r="C77" s="24"/>
      <c r="D77" s="10"/>
      <c r="F77" s="12"/>
      <c r="G77" s="31"/>
      <c r="H77" s="31"/>
      <c r="I77" s="31"/>
      <c r="J77" s="31"/>
      <c r="K77" s="31"/>
      <c r="L77" s="31"/>
      <c r="M77" s="31"/>
      <c r="N77" s="39"/>
      <c r="O77" s="31"/>
      <c r="P77" s="31"/>
      <c r="Q77" s="31"/>
      <c r="R77" s="31"/>
      <c r="S77" s="31"/>
      <c r="T77" s="39"/>
      <c r="U77" s="13"/>
      <c r="V77" s="12"/>
      <c r="W77" s="23"/>
      <c r="X77" s="23"/>
      <c r="Y77" s="23"/>
      <c r="Z77" s="23"/>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x14ac:dyDescent="0.3">
      <c r="B78" s="24"/>
      <c r="C78" s="24"/>
      <c r="D78" s="10"/>
      <c r="F78" s="12"/>
      <c r="G78" s="31"/>
      <c r="H78" s="31"/>
      <c r="I78" s="31"/>
      <c r="J78" s="31"/>
      <c r="K78" s="31"/>
      <c r="L78" s="31"/>
      <c r="M78" s="31"/>
      <c r="N78" s="39"/>
      <c r="O78" s="31"/>
      <c r="P78" s="31"/>
      <c r="Q78" s="31"/>
      <c r="R78" s="31"/>
      <c r="S78" s="31"/>
      <c r="T78" s="39"/>
      <c r="U78" s="13"/>
      <c r="V78" s="12"/>
      <c r="W78" s="23"/>
      <c r="X78" s="23"/>
      <c r="Y78" s="23"/>
      <c r="Z78" s="23"/>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x14ac:dyDescent="0.3">
      <c r="B79" s="24"/>
      <c r="C79" s="24"/>
      <c r="D79" s="10"/>
      <c r="F79" s="12"/>
      <c r="G79" s="31"/>
      <c r="H79" s="31"/>
      <c r="I79" s="31"/>
      <c r="J79" s="31"/>
      <c r="K79" s="31"/>
      <c r="L79" s="31"/>
      <c r="M79" s="31"/>
      <c r="N79" s="39"/>
      <c r="O79" s="31"/>
      <c r="P79" s="31"/>
      <c r="Q79" s="31"/>
      <c r="R79" s="31"/>
      <c r="S79" s="31"/>
      <c r="T79" s="39"/>
      <c r="U79" s="13"/>
      <c r="V79" s="12"/>
      <c r="W79" s="23"/>
      <c r="X79" s="23"/>
      <c r="Y79" s="23"/>
      <c r="Z79" s="23"/>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x14ac:dyDescent="0.3">
      <c r="B80" s="24"/>
      <c r="C80" s="24"/>
      <c r="D80" s="10"/>
      <c r="F80" s="12"/>
      <c r="G80" s="31"/>
      <c r="H80" s="31"/>
      <c r="I80" s="31"/>
      <c r="J80" s="31"/>
      <c r="K80" s="31"/>
      <c r="L80" s="31"/>
      <c r="M80" s="31"/>
      <c r="N80" s="39"/>
      <c r="O80" s="31"/>
      <c r="P80" s="31"/>
      <c r="Q80" s="31"/>
      <c r="R80" s="31"/>
      <c r="S80" s="31"/>
      <c r="T80" s="39"/>
      <c r="U80" s="13"/>
      <c r="V80" s="12"/>
      <c r="W80" s="23"/>
      <c r="X80" s="23"/>
      <c r="Y80" s="23"/>
      <c r="Z80" s="23"/>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x14ac:dyDescent="0.3">
      <c r="B81" s="24"/>
      <c r="C81" s="24"/>
      <c r="D81" s="10"/>
      <c r="F81" s="12"/>
      <c r="G81" s="31"/>
      <c r="H81" s="31"/>
      <c r="I81" s="31"/>
      <c r="J81" s="31"/>
      <c r="K81" s="31"/>
      <c r="L81" s="31"/>
      <c r="M81" s="31"/>
      <c r="N81" s="39"/>
      <c r="O81" s="31"/>
      <c r="P81" s="31"/>
      <c r="Q81" s="31"/>
      <c r="R81" s="31"/>
      <c r="S81" s="31"/>
      <c r="T81" s="39"/>
      <c r="U81" s="13"/>
      <c r="V81" s="12"/>
      <c r="W81" s="23"/>
      <c r="X81" s="23"/>
      <c r="Y81" s="23"/>
      <c r="Z81" s="23"/>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x14ac:dyDescent="0.3">
      <c r="B82" s="24"/>
      <c r="C82" s="24"/>
      <c r="D82" s="10"/>
      <c r="F82" s="12"/>
      <c r="G82" s="31"/>
      <c r="H82" s="31"/>
      <c r="I82" s="31"/>
      <c r="J82" s="31"/>
      <c r="K82" s="31"/>
      <c r="L82" s="31"/>
      <c r="M82" s="31"/>
      <c r="N82" s="39"/>
      <c r="O82" s="31"/>
      <c r="P82" s="31"/>
      <c r="Q82" s="31"/>
      <c r="R82" s="31"/>
      <c r="S82" s="31"/>
      <c r="T82" s="39"/>
      <c r="U82" s="13"/>
      <c r="V82" s="12"/>
      <c r="W82" s="23"/>
      <c r="X82" s="23"/>
      <c r="Y82" s="23"/>
      <c r="Z82" s="23"/>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x14ac:dyDescent="0.3">
      <c r="B83" s="24"/>
      <c r="C83" s="24"/>
      <c r="D83" s="10"/>
      <c r="F83" s="12"/>
      <c r="G83" s="31"/>
      <c r="H83" s="31"/>
      <c r="I83" s="31"/>
      <c r="J83" s="31"/>
      <c r="K83" s="31"/>
      <c r="L83" s="31"/>
      <c r="M83" s="31"/>
      <c r="N83" s="39"/>
      <c r="O83" s="31"/>
      <c r="P83" s="31"/>
      <c r="Q83" s="31"/>
      <c r="R83" s="31"/>
      <c r="S83" s="31"/>
      <c r="T83" s="39"/>
      <c r="U83" s="13"/>
      <c r="V83" s="12"/>
      <c r="W83" s="23"/>
      <c r="X83" s="23"/>
      <c r="Y83" s="23"/>
      <c r="Z83" s="23"/>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x14ac:dyDescent="0.3">
      <c r="B84" s="24"/>
      <c r="C84" s="24"/>
      <c r="D84" s="10"/>
      <c r="F84" s="12"/>
      <c r="G84" s="31"/>
      <c r="H84" s="31"/>
      <c r="I84" s="31"/>
      <c r="J84" s="31"/>
      <c r="K84" s="31"/>
      <c r="L84" s="31"/>
      <c r="M84" s="31"/>
      <c r="N84" s="39"/>
      <c r="O84" s="31"/>
      <c r="P84" s="31"/>
      <c r="Q84" s="31"/>
      <c r="R84" s="31"/>
      <c r="S84" s="31"/>
      <c r="T84" s="39"/>
      <c r="U84" s="13"/>
      <c r="V84" s="12"/>
      <c r="W84" s="23"/>
      <c r="X84" s="23"/>
      <c r="Y84" s="23"/>
      <c r="Z84" s="23"/>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x14ac:dyDescent="0.3">
      <c r="B85" s="24"/>
      <c r="C85" s="24"/>
      <c r="D85" s="10"/>
      <c r="F85" s="12"/>
      <c r="G85" s="31"/>
      <c r="H85" s="31"/>
      <c r="I85" s="31"/>
      <c r="J85" s="31"/>
      <c r="K85" s="31"/>
      <c r="L85" s="31"/>
      <c r="M85" s="31"/>
      <c r="N85" s="39"/>
      <c r="O85" s="31"/>
      <c r="P85" s="31"/>
      <c r="Q85" s="31"/>
      <c r="R85" s="31"/>
      <c r="S85" s="31"/>
      <c r="T85" s="39"/>
      <c r="U85" s="13"/>
      <c r="V85" s="12"/>
      <c r="W85" s="23"/>
      <c r="X85" s="23"/>
      <c r="Y85" s="23"/>
      <c r="Z85" s="23"/>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x14ac:dyDescent="0.3">
      <c r="B86" s="24"/>
      <c r="C86" s="24"/>
      <c r="D86" s="10"/>
      <c r="F86" s="12"/>
      <c r="G86" s="31"/>
      <c r="H86" s="31"/>
      <c r="I86" s="31"/>
      <c r="J86" s="31"/>
      <c r="K86" s="31"/>
      <c r="L86" s="31"/>
      <c r="M86" s="31"/>
      <c r="N86" s="39"/>
      <c r="O86" s="31"/>
      <c r="P86" s="31"/>
      <c r="Q86" s="31"/>
      <c r="R86" s="31"/>
      <c r="S86" s="31"/>
      <c r="T86" s="39"/>
      <c r="U86" s="13"/>
      <c r="V86" s="12"/>
      <c r="W86" s="23"/>
      <c r="X86" s="23"/>
      <c r="Y86" s="23"/>
      <c r="Z86" s="23"/>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x14ac:dyDescent="0.3">
      <c r="B87" s="24"/>
      <c r="C87" s="24"/>
      <c r="D87" s="10"/>
      <c r="F87" s="12"/>
      <c r="G87" s="31"/>
      <c r="H87" s="31"/>
      <c r="I87" s="31"/>
      <c r="J87" s="31"/>
      <c r="K87" s="31"/>
      <c r="L87" s="31"/>
      <c r="M87" s="31"/>
      <c r="N87" s="39"/>
      <c r="O87" s="31"/>
      <c r="P87" s="31"/>
      <c r="Q87" s="31"/>
      <c r="R87" s="31"/>
      <c r="S87" s="31"/>
      <c r="T87" s="39"/>
      <c r="U87" s="13"/>
      <c r="V87" s="12"/>
      <c r="W87" s="23"/>
      <c r="X87" s="23"/>
      <c r="Y87" s="23"/>
      <c r="Z87" s="23"/>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x14ac:dyDescent="0.3">
      <c r="B88" s="24"/>
      <c r="C88" s="24"/>
      <c r="D88" s="10"/>
      <c r="F88" s="12"/>
      <c r="G88" s="31"/>
      <c r="H88" s="31"/>
      <c r="I88" s="31"/>
      <c r="J88" s="31"/>
      <c r="K88" s="31"/>
      <c r="L88" s="31"/>
      <c r="M88" s="31"/>
      <c r="N88" s="39"/>
      <c r="O88" s="31"/>
      <c r="P88" s="31"/>
      <c r="Q88" s="31"/>
      <c r="R88" s="31"/>
      <c r="S88" s="31"/>
      <c r="T88" s="39"/>
      <c r="U88" s="13"/>
      <c r="V88" s="12"/>
      <c r="W88" s="23"/>
      <c r="X88" s="23"/>
      <c r="Y88" s="23"/>
      <c r="Z88" s="23"/>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x14ac:dyDescent="0.3">
      <c r="B89" s="24"/>
      <c r="C89" s="24"/>
      <c r="D89" s="10"/>
      <c r="F89" s="12"/>
      <c r="G89" s="31"/>
      <c r="H89" s="31"/>
      <c r="I89" s="31"/>
      <c r="J89" s="31"/>
      <c r="K89" s="31"/>
      <c r="L89" s="31"/>
      <c r="M89" s="31"/>
      <c r="N89" s="39"/>
      <c r="O89" s="31"/>
      <c r="P89" s="31"/>
      <c r="Q89" s="31"/>
      <c r="R89" s="31"/>
      <c r="S89" s="31"/>
      <c r="T89" s="39"/>
      <c r="U89" s="13"/>
      <c r="V89" s="12"/>
      <c r="W89" s="23"/>
      <c r="X89" s="23"/>
      <c r="Y89" s="23"/>
      <c r="Z89" s="23"/>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x14ac:dyDescent="0.3">
      <c r="F90" s="12"/>
      <c r="G90" s="12"/>
      <c r="H90" s="12"/>
      <c r="I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ht="22.95" customHeight="1" x14ac:dyDescent="0.3">
      <c r="C91" s="33"/>
      <c r="F91" s="12"/>
      <c r="G91" s="12"/>
      <c r="H91" s="12"/>
      <c r="I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x14ac:dyDescent="0.3">
      <c r="F92" s="12"/>
      <c r="G92" s="12"/>
      <c r="H92" s="12"/>
      <c r="I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s="12" customFormat="1" x14ac:dyDescent="0.3">
      <c r="F93" s="549"/>
      <c r="G93" s="549"/>
      <c r="H93" s="549"/>
      <c r="I93" s="549"/>
      <c r="J93" s="549"/>
      <c r="K93" s="549"/>
      <c r="L93" s="549"/>
      <c r="M93" s="549"/>
      <c r="N93" s="549"/>
      <c r="O93" s="549"/>
    </row>
    <row r="94" spans="2:64" s="12" customFormat="1" x14ac:dyDescent="0.3">
      <c r="F94" s="31"/>
      <c r="H94" s="31"/>
      <c r="J94" s="31"/>
      <c r="L94" s="31"/>
      <c r="N94" s="31"/>
    </row>
    <row r="95" spans="2:64" s="12" customFormat="1" x14ac:dyDescent="0.3">
      <c r="F95" s="13"/>
      <c r="G95" s="13"/>
      <c r="H95" s="13"/>
      <c r="I95" s="13"/>
      <c r="J95" s="13"/>
      <c r="K95" s="13"/>
      <c r="L95" s="13"/>
      <c r="M95" s="13"/>
      <c r="N95" s="13"/>
      <c r="O95" s="13"/>
    </row>
    <row r="96" spans="2:64" s="12" customFormat="1" x14ac:dyDescent="0.3">
      <c r="F96" s="13"/>
      <c r="G96" s="13"/>
      <c r="H96" s="13"/>
      <c r="I96" s="13"/>
      <c r="J96" s="13"/>
      <c r="K96" s="13"/>
      <c r="L96" s="13"/>
      <c r="M96" s="13"/>
      <c r="N96" s="13"/>
      <c r="O96" s="13"/>
    </row>
    <row r="97" spans="6:15" s="12" customFormat="1" x14ac:dyDescent="0.3">
      <c r="F97" s="13"/>
      <c r="G97" s="13"/>
      <c r="H97" s="13"/>
      <c r="I97" s="13"/>
      <c r="J97" s="13"/>
      <c r="K97" s="13"/>
      <c r="L97" s="13"/>
      <c r="M97" s="13"/>
      <c r="N97" s="13"/>
      <c r="O97" s="13"/>
    </row>
    <row r="98" spans="6:15" s="12" customFormat="1" x14ac:dyDescent="0.3">
      <c r="F98" s="13"/>
      <c r="G98" s="13"/>
      <c r="H98" s="13"/>
      <c r="I98" s="13"/>
      <c r="J98" s="13"/>
      <c r="K98" s="13"/>
      <c r="L98" s="13"/>
      <c r="M98" s="13"/>
      <c r="N98" s="13"/>
      <c r="O98" s="13"/>
    </row>
    <row r="99" spans="6:15" s="12" customFormat="1" x14ac:dyDescent="0.3">
      <c r="F99" s="13"/>
      <c r="G99" s="13"/>
      <c r="H99" s="13"/>
      <c r="I99" s="13"/>
      <c r="J99" s="13"/>
      <c r="K99" s="13"/>
      <c r="L99" s="13"/>
      <c r="M99" s="13"/>
      <c r="N99" s="13"/>
      <c r="O99" s="13"/>
    </row>
    <row r="100" spans="6:15" s="12" customFormat="1" x14ac:dyDescent="0.3">
      <c r="F100" s="13"/>
      <c r="G100" s="13"/>
      <c r="H100" s="13"/>
      <c r="I100" s="13"/>
      <c r="J100" s="13"/>
      <c r="K100" s="13"/>
      <c r="L100" s="13"/>
      <c r="M100" s="13"/>
      <c r="N100" s="13"/>
      <c r="O100" s="13"/>
    </row>
    <row r="101" spans="6:15" s="12" customFormat="1" x14ac:dyDescent="0.3">
      <c r="F101" s="13"/>
      <c r="G101" s="13"/>
      <c r="H101" s="13"/>
      <c r="I101" s="13"/>
      <c r="J101" s="13"/>
      <c r="K101" s="13"/>
      <c r="L101" s="13"/>
      <c r="M101" s="13"/>
      <c r="N101" s="13"/>
      <c r="O101" s="13"/>
    </row>
    <row r="102" spans="6:15" s="12" customFormat="1" x14ac:dyDescent="0.3">
      <c r="F102" s="13"/>
      <c r="G102" s="13"/>
      <c r="H102" s="13"/>
      <c r="I102" s="13"/>
      <c r="J102" s="13"/>
      <c r="K102" s="13"/>
      <c r="L102" s="13"/>
      <c r="M102" s="13"/>
      <c r="N102" s="13"/>
      <c r="O102" s="13"/>
    </row>
    <row r="103" spans="6:15" s="12" customFormat="1" x14ac:dyDescent="0.3">
      <c r="F103" s="13"/>
      <c r="G103" s="13"/>
      <c r="H103" s="13"/>
      <c r="I103" s="13"/>
      <c r="J103" s="13"/>
      <c r="K103" s="13"/>
      <c r="L103" s="13"/>
      <c r="M103" s="13"/>
      <c r="N103" s="13"/>
      <c r="O103" s="13"/>
    </row>
    <row r="104" spans="6:15" s="12" customFormat="1" x14ac:dyDescent="0.3">
      <c r="F104" s="13"/>
      <c r="G104" s="13"/>
      <c r="H104" s="13"/>
      <c r="I104" s="13"/>
      <c r="J104" s="13"/>
      <c r="K104" s="13"/>
      <c r="L104" s="13"/>
      <c r="M104" s="13"/>
      <c r="N104" s="13"/>
      <c r="O104" s="13"/>
    </row>
    <row r="105" spans="6:15" s="12" customFormat="1" x14ac:dyDescent="0.3">
      <c r="F105" s="13"/>
      <c r="G105" s="13"/>
      <c r="H105" s="13"/>
      <c r="I105" s="13"/>
      <c r="J105" s="13"/>
      <c r="K105" s="13"/>
      <c r="L105" s="13"/>
      <c r="M105" s="13"/>
      <c r="N105" s="13"/>
      <c r="O105" s="13"/>
    </row>
    <row r="106" spans="6:15" s="12" customFormat="1" x14ac:dyDescent="0.3">
      <c r="F106" s="13"/>
      <c r="G106" s="13"/>
      <c r="H106" s="13"/>
      <c r="I106" s="13"/>
      <c r="J106" s="13"/>
      <c r="K106" s="13"/>
      <c r="L106" s="13"/>
      <c r="M106" s="13"/>
      <c r="N106" s="13"/>
      <c r="O106" s="13"/>
    </row>
    <row r="107" spans="6:15" s="12" customFormat="1" x14ac:dyDescent="0.3">
      <c r="F107" s="13"/>
      <c r="G107" s="13"/>
      <c r="H107" s="13"/>
      <c r="I107" s="13"/>
      <c r="J107" s="13"/>
      <c r="K107" s="13"/>
      <c r="L107" s="13"/>
      <c r="M107" s="13"/>
      <c r="N107" s="13"/>
      <c r="O107" s="13"/>
    </row>
    <row r="108" spans="6:15" s="12" customFormat="1" x14ac:dyDescent="0.3">
      <c r="F108" s="13"/>
      <c r="G108" s="13"/>
      <c r="H108" s="13"/>
      <c r="I108" s="13"/>
      <c r="J108" s="13"/>
      <c r="K108" s="13"/>
      <c r="L108" s="13"/>
      <c r="M108" s="13"/>
      <c r="N108" s="13"/>
      <c r="O108" s="13"/>
    </row>
    <row r="109" spans="6:15" s="12" customFormat="1" x14ac:dyDescent="0.3">
      <c r="F109" s="13"/>
      <c r="G109" s="13"/>
      <c r="H109" s="13"/>
      <c r="I109" s="13"/>
      <c r="J109" s="13"/>
      <c r="K109" s="13"/>
      <c r="L109" s="13"/>
      <c r="M109" s="13"/>
      <c r="N109" s="13"/>
      <c r="O109" s="13"/>
    </row>
    <row r="110" spans="6:15" s="12" customFormat="1" x14ac:dyDescent="0.3">
      <c r="F110" s="13"/>
      <c r="G110" s="13"/>
      <c r="H110" s="13"/>
      <c r="I110" s="13"/>
      <c r="J110" s="13"/>
      <c r="K110" s="13"/>
      <c r="L110" s="13"/>
      <c r="M110" s="13"/>
      <c r="N110" s="13"/>
      <c r="O110" s="13"/>
    </row>
    <row r="111" spans="6:15" s="12" customFormat="1" x14ac:dyDescent="0.3">
      <c r="F111" s="13"/>
      <c r="G111" s="13"/>
      <c r="H111" s="13"/>
      <c r="I111" s="13"/>
      <c r="J111" s="13"/>
      <c r="K111" s="13"/>
      <c r="L111" s="13"/>
      <c r="M111" s="13"/>
      <c r="N111" s="13"/>
      <c r="O111" s="13"/>
    </row>
    <row r="112" spans="6:15" s="12" customFormat="1" x14ac:dyDescent="0.3">
      <c r="F112" s="13"/>
      <c r="G112" s="13"/>
      <c r="H112" s="13"/>
      <c r="I112" s="13"/>
      <c r="J112" s="13"/>
      <c r="K112" s="13"/>
      <c r="L112" s="13"/>
      <c r="M112" s="13"/>
      <c r="N112" s="13"/>
      <c r="O112" s="13"/>
    </row>
    <row r="113" spans="6:15" s="12" customFormat="1" x14ac:dyDescent="0.3">
      <c r="F113" s="13"/>
      <c r="G113" s="13"/>
      <c r="H113" s="13"/>
      <c r="I113" s="13"/>
      <c r="J113" s="13"/>
      <c r="K113" s="13"/>
      <c r="L113" s="13"/>
      <c r="M113" s="13"/>
      <c r="N113" s="13"/>
      <c r="O113" s="13"/>
    </row>
    <row r="114" spans="6:15" s="12" customFormat="1" x14ac:dyDescent="0.3">
      <c r="F114" s="13"/>
      <c r="G114" s="13"/>
      <c r="H114" s="13"/>
      <c r="I114" s="13"/>
      <c r="J114" s="13"/>
      <c r="K114" s="13"/>
      <c r="L114" s="13"/>
      <c r="M114" s="13"/>
      <c r="N114" s="13"/>
      <c r="O114" s="13"/>
    </row>
    <row r="115" spans="6:15" s="12" customFormat="1" x14ac:dyDescent="0.3">
      <c r="F115" s="13"/>
      <c r="G115" s="13"/>
      <c r="H115" s="13"/>
      <c r="I115" s="13"/>
      <c r="J115" s="13"/>
      <c r="K115" s="13"/>
      <c r="L115" s="13"/>
      <c r="M115" s="13"/>
      <c r="N115" s="13"/>
      <c r="O115" s="13"/>
    </row>
    <row r="116" spans="6:15" s="12" customFormat="1" x14ac:dyDescent="0.3">
      <c r="F116" s="13"/>
      <c r="G116" s="13"/>
      <c r="H116" s="13"/>
      <c r="I116" s="13"/>
      <c r="J116" s="13"/>
      <c r="K116" s="13"/>
      <c r="L116" s="13"/>
      <c r="M116" s="13"/>
      <c r="N116" s="13"/>
      <c r="O116" s="13"/>
    </row>
    <row r="117" spans="6:15" s="12" customFormat="1" x14ac:dyDescent="0.3">
      <c r="F117" s="13"/>
      <c r="G117" s="13"/>
      <c r="H117" s="13"/>
      <c r="I117" s="13"/>
      <c r="J117" s="13"/>
      <c r="K117" s="13"/>
      <c r="L117" s="13"/>
      <c r="M117" s="13"/>
      <c r="N117" s="13"/>
      <c r="O117" s="13"/>
    </row>
    <row r="118" spans="6:15" s="12" customFormat="1" x14ac:dyDescent="0.3">
      <c r="F118" s="13"/>
      <c r="G118" s="13"/>
      <c r="H118" s="13"/>
      <c r="I118" s="13"/>
      <c r="J118" s="13"/>
      <c r="K118" s="13"/>
      <c r="L118" s="13"/>
      <c r="M118" s="13"/>
      <c r="N118" s="13"/>
      <c r="O118" s="13"/>
    </row>
    <row r="119" spans="6:15" s="12" customFormat="1" x14ac:dyDescent="0.3">
      <c r="F119" s="13"/>
      <c r="G119" s="13"/>
      <c r="H119" s="13"/>
      <c r="I119" s="13"/>
      <c r="J119" s="13"/>
      <c r="K119" s="13"/>
      <c r="L119" s="13"/>
      <c r="M119" s="13"/>
      <c r="N119" s="13"/>
      <c r="O119" s="13"/>
    </row>
    <row r="120" spans="6:15" s="12" customFormat="1" x14ac:dyDescent="0.3">
      <c r="F120" s="13"/>
      <c r="G120" s="13"/>
      <c r="H120" s="13"/>
      <c r="I120" s="13"/>
      <c r="J120" s="13"/>
      <c r="K120" s="13"/>
      <c r="L120" s="13"/>
      <c r="M120" s="13"/>
      <c r="N120" s="13"/>
      <c r="O120" s="13"/>
    </row>
    <row r="121" spans="6:15" s="12" customFormat="1" x14ac:dyDescent="0.3">
      <c r="F121" s="13"/>
      <c r="G121" s="13"/>
      <c r="H121" s="13"/>
      <c r="I121" s="13"/>
      <c r="J121" s="13"/>
      <c r="K121" s="13"/>
      <c r="L121" s="13"/>
      <c r="M121" s="13"/>
      <c r="N121" s="13"/>
      <c r="O121" s="13"/>
    </row>
    <row r="122" spans="6:15" s="12" customFormat="1" x14ac:dyDescent="0.3">
      <c r="F122" s="13"/>
      <c r="G122" s="13"/>
      <c r="H122" s="13"/>
      <c r="I122" s="13"/>
      <c r="J122" s="13"/>
      <c r="K122" s="13"/>
      <c r="L122" s="13"/>
      <c r="M122" s="13"/>
      <c r="N122" s="13"/>
      <c r="O122" s="13"/>
    </row>
    <row r="123" spans="6:15" s="12" customFormat="1" x14ac:dyDescent="0.3">
      <c r="F123" s="13"/>
      <c r="G123" s="13"/>
      <c r="H123" s="13"/>
      <c r="I123" s="13"/>
      <c r="J123" s="13"/>
      <c r="K123" s="13"/>
      <c r="L123" s="13"/>
      <c r="M123" s="13"/>
      <c r="N123" s="13"/>
      <c r="O123" s="13"/>
    </row>
    <row r="124" spans="6:15" s="12" customFormat="1" x14ac:dyDescent="0.3">
      <c r="F124" s="13"/>
      <c r="G124" s="13"/>
      <c r="H124" s="13"/>
      <c r="I124" s="13"/>
      <c r="J124" s="13"/>
      <c r="K124" s="13"/>
      <c r="L124" s="13"/>
      <c r="M124" s="13"/>
      <c r="N124" s="13"/>
      <c r="O124" s="13"/>
    </row>
    <row r="125" spans="6:15" s="12" customFormat="1" x14ac:dyDescent="0.3">
      <c r="F125" s="13"/>
      <c r="G125" s="13"/>
      <c r="H125" s="13"/>
      <c r="I125" s="13"/>
      <c r="J125" s="13"/>
      <c r="K125" s="13"/>
      <c r="L125" s="13"/>
      <c r="M125" s="13"/>
      <c r="N125" s="13"/>
      <c r="O125" s="13"/>
    </row>
    <row r="126" spans="6:15" s="12" customFormat="1" x14ac:dyDescent="0.3">
      <c r="F126" s="13"/>
      <c r="G126" s="13"/>
      <c r="H126" s="13"/>
      <c r="I126" s="13"/>
      <c r="J126" s="13"/>
      <c r="K126" s="13"/>
      <c r="L126" s="13"/>
      <c r="M126" s="13"/>
      <c r="N126" s="13"/>
      <c r="O126" s="13"/>
    </row>
    <row r="127" spans="6:15" s="12" customFormat="1" x14ac:dyDescent="0.3">
      <c r="F127" s="13"/>
      <c r="G127" s="13"/>
      <c r="H127" s="13"/>
      <c r="I127" s="13"/>
      <c r="J127" s="13"/>
      <c r="K127" s="13"/>
      <c r="L127" s="13"/>
      <c r="M127" s="13"/>
      <c r="N127" s="13"/>
      <c r="O127" s="13"/>
    </row>
    <row r="128" spans="6:15" s="12" customFormat="1" x14ac:dyDescent="0.3">
      <c r="F128" s="13"/>
      <c r="G128" s="13"/>
      <c r="H128" s="13"/>
      <c r="I128" s="13"/>
      <c r="J128" s="13"/>
      <c r="K128" s="13"/>
      <c r="L128" s="13"/>
      <c r="M128" s="13"/>
      <c r="N128" s="13"/>
      <c r="O128" s="13"/>
    </row>
    <row r="129" spans="6:15" s="12" customFormat="1" x14ac:dyDescent="0.3">
      <c r="F129" s="13"/>
      <c r="G129" s="13"/>
      <c r="H129" s="13"/>
      <c r="I129" s="13"/>
      <c r="J129" s="13"/>
      <c r="K129" s="13"/>
      <c r="L129" s="13"/>
      <c r="M129" s="13"/>
      <c r="N129" s="13"/>
      <c r="O129" s="13"/>
    </row>
    <row r="130" spans="6:15" s="12" customFormat="1" x14ac:dyDescent="0.3">
      <c r="F130" s="13"/>
      <c r="G130" s="13"/>
      <c r="H130" s="13"/>
      <c r="I130" s="13"/>
      <c r="J130" s="13"/>
      <c r="K130" s="13"/>
      <c r="L130" s="13"/>
      <c r="M130" s="13"/>
      <c r="N130" s="13"/>
      <c r="O130" s="13"/>
    </row>
    <row r="131" spans="6:15" s="12" customFormat="1" x14ac:dyDescent="0.3">
      <c r="F131" s="13"/>
      <c r="G131" s="13"/>
      <c r="H131" s="13"/>
      <c r="I131" s="13"/>
      <c r="J131" s="13"/>
      <c r="K131" s="13"/>
      <c r="L131" s="13"/>
      <c r="M131" s="13"/>
      <c r="N131" s="13"/>
      <c r="O131" s="13"/>
    </row>
    <row r="132" spans="6:15" s="12" customFormat="1" x14ac:dyDescent="0.3">
      <c r="F132" s="13"/>
      <c r="G132" s="13"/>
      <c r="H132" s="13"/>
      <c r="I132" s="13"/>
      <c r="J132" s="13"/>
      <c r="K132" s="13"/>
      <c r="L132" s="13"/>
      <c r="M132" s="13"/>
      <c r="N132" s="13"/>
      <c r="O132" s="13"/>
    </row>
    <row r="133" spans="6:15" s="12" customFormat="1" x14ac:dyDescent="0.3">
      <c r="F133" s="13"/>
      <c r="G133" s="13"/>
      <c r="H133" s="13"/>
      <c r="I133" s="13"/>
      <c r="J133" s="13"/>
      <c r="K133" s="13"/>
      <c r="L133" s="13"/>
      <c r="M133" s="13"/>
      <c r="N133" s="13"/>
      <c r="O133" s="13"/>
    </row>
    <row r="134" spans="6:15" s="12" customFormat="1" x14ac:dyDescent="0.3">
      <c r="F134" s="13"/>
      <c r="G134" s="13"/>
      <c r="H134" s="13"/>
      <c r="I134" s="13"/>
      <c r="J134" s="13"/>
      <c r="K134" s="13"/>
      <c r="L134" s="13"/>
      <c r="M134" s="13"/>
      <c r="N134" s="13"/>
      <c r="O134" s="13"/>
    </row>
    <row r="135" spans="6:15" s="12" customFormat="1" x14ac:dyDescent="0.3">
      <c r="F135" s="13"/>
      <c r="G135" s="13"/>
      <c r="H135" s="13"/>
      <c r="I135" s="13"/>
      <c r="J135" s="13"/>
      <c r="K135" s="13"/>
      <c r="L135" s="13"/>
      <c r="M135" s="13"/>
      <c r="N135" s="13"/>
      <c r="O135" s="13"/>
    </row>
    <row r="136" spans="6:15" s="12" customFormat="1" x14ac:dyDescent="0.3"/>
    <row r="137" spans="6:15" s="12" customFormat="1" x14ac:dyDescent="0.3"/>
  </sheetData>
  <mergeCells count="5">
    <mergeCell ref="F93:O93"/>
    <mergeCell ref="D2:F2"/>
    <mergeCell ref="D13:G13"/>
    <mergeCell ref="H2:I2"/>
    <mergeCell ref="D26:G26"/>
  </mergeCells>
  <dataValidations count="2">
    <dataValidation type="list" allowBlank="1" showInputMessage="1" showErrorMessage="1" sqref="M6 G15:G24" xr:uid="{BA70893D-736D-1046-9C82-73AA3B9BC433}">
      <formula1>$B$5:$B$6</formula1>
    </dataValidation>
    <dataValidation type="list" allowBlank="1" showInputMessage="1" showErrorMessage="1" sqref="F28:G38" xr:uid="{6852BE9C-E999-914D-8ECD-41CA513ED53D}">
      <formula1>$O$8:$O$12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Button 11">
              <controlPr defaultSize="0" print="0" autoFill="0" autoPict="0" macro="[0]!MonteCarlov2" altText="Run Scenario">
                <anchor moveWithCells="1" sizeWithCells="1">
                  <from>
                    <xdr:col>9</xdr:col>
                    <xdr:colOff>632460</xdr:colOff>
                    <xdr:row>7</xdr:row>
                    <xdr:rowOff>190500</xdr:rowOff>
                  </from>
                  <to>
                    <xdr:col>12</xdr:col>
                    <xdr:colOff>1181100</xdr:colOff>
                    <xdr:row>9</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2BE6-247E-4671-9EC7-C49840512596}">
  <sheetPr codeName="Sheet15">
    <tabColor theme="3"/>
  </sheetPr>
  <dimension ref="A1:BJ56"/>
  <sheetViews>
    <sheetView showGridLines="0" topLeftCell="A10" zoomScale="70" zoomScaleNormal="70" workbookViewId="0">
      <selection activeCell="J48" sqref="J48"/>
    </sheetView>
  </sheetViews>
  <sheetFormatPr defaultRowHeight="15.6" x14ac:dyDescent="0.3"/>
  <cols>
    <col min="1" max="1" width="3" customWidth="1"/>
    <col min="2" max="2" width="20.3984375" customWidth="1"/>
    <col min="3" max="3" width="16.59765625" customWidth="1"/>
    <col min="4" max="5" width="10.5" bestFit="1" customWidth="1"/>
    <col min="6" max="6" width="10.796875" bestFit="1" customWidth="1"/>
    <col min="7" max="8" width="10.5" bestFit="1" customWidth="1"/>
    <col min="9" max="9" width="9.69921875" bestFit="1" customWidth="1"/>
    <col min="10" max="10" width="10.3984375" bestFit="1" customWidth="1"/>
    <col min="11" max="12" width="9.69921875" bestFit="1" customWidth="1"/>
    <col min="13" max="13" width="9.59765625" bestFit="1" customWidth="1"/>
  </cols>
  <sheetData>
    <row r="1" spans="1:62" ht="25.8" x14ac:dyDescent="0.5">
      <c r="A1" s="26" t="s">
        <v>186</v>
      </c>
      <c r="B1" s="21"/>
      <c r="C1" s="21"/>
      <c r="D1" s="21" t="s">
        <v>187</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1:62" ht="16.2" thickBot="1" x14ac:dyDescent="0.35"/>
    <row r="3" spans="1:62" x14ac:dyDescent="0.3">
      <c r="B3" s="189" t="s">
        <v>163</v>
      </c>
      <c r="C3" s="187"/>
    </row>
    <row r="4" spans="1:62" x14ac:dyDescent="0.3">
      <c r="B4" s="92" t="s">
        <v>167</v>
      </c>
      <c r="C4" s="324">
        <v>77</v>
      </c>
      <c r="D4" s="65"/>
    </row>
    <row r="5" spans="1:62" x14ac:dyDescent="0.3">
      <c r="B5" s="92" t="s">
        <v>164</v>
      </c>
      <c r="C5" s="325">
        <v>0.25209999999999999</v>
      </c>
      <c r="D5" s="65"/>
    </row>
    <row r="6" spans="1:62" x14ac:dyDescent="0.3">
      <c r="B6" s="92" t="s">
        <v>165</v>
      </c>
      <c r="C6" s="325">
        <v>6.2E-2</v>
      </c>
      <c r="D6" s="65"/>
    </row>
    <row r="7" spans="1:62" ht="16.2" thickBot="1" x14ac:dyDescent="0.35">
      <c r="B7" s="188" t="s">
        <v>166</v>
      </c>
      <c r="C7" s="326">
        <v>0.01</v>
      </c>
      <c r="D7" s="65"/>
    </row>
    <row r="8" spans="1:62" ht="16.2" thickBot="1" x14ac:dyDescent="0.35">
      <c r="D8" s="65"/>
    </row>
    <row r="9" spans="1:62" ht="16.2" thickBot="1" x14ac:dyDescent="0.35">
      <c r="B9" s="202" t="s">
        <v>185</v>
      </c>
      <c r="C9" s="201">
        <f>M56</f>
        <v>81.042117195367041</v>
      </c>
    </row>
    <row r="10" spans="1:62" ht="16.2" thickBot="1" x14ac:dyDescent="0.35"/>
    <row r="11" spans="1:62" x14ac:dyDescent="0.3">
      <c r="B11" s="189" t="s">
        <v>168</v>
      </c>
      <c r="C11" s="190" t="s">
        <v>169</v>
      </c>
      <c r="D11" s="190" t="s">
        <v>170</v>
      </c>
      <c r="E11" s="190" t="s">
        <v>171</v>
      </c>
      <c r="F11" s="191" t="s">
        <v>172</v>
      </c>
    </row>
    <row r="12" spans="1:62" x14ac:dyDescent="0.3">
      <c r="B12" s="199">
        <v>0</v>
      </c>
      <c r="C12" s="198"/>
      <c r="D12" s="198"/>
      <c r="E12" s="198"/>
      <c r="F12" s="192">
        <f>S0</f>
        <v>77</v>
      </c>
    </row>
    <row r="13" spans="1:62" x14ac:dyDescent="0.3">
      <c r="B13" s="194">
        <f t="shared" ref="B13:B32" si="0">B12+$C$7</f>
        <v>0.01</v>
      </c>
      <c r="C13" s="195">
        <f>mu*dt*F12</f>
        <v>4.7739999999999998E-2</v>
      </c>
      <c r="D13" s="195">
        <f ca="1">_xlfn.NORM.INV(RAND(),0,1)*SQRT(dt)*sigma*F12</f>
        <v>-0.39687676292857388</v>
      </c>
      <c r="E13" s="195">
        <f ca="1">D13+C13</f>
        <v>-0.34913676292857387</v>
      </c>
      <c r="F13" s="192">
        <f ca="1">E13+F12</f>
        <v>76.65086323707142</v>
      </c>
    </row>
    <row r="14" spans="1:62" x14ac:dyDescent="0.3">
      <c r="B14" s="194">
        <f t="shared" si="0"/>
        <v>0.02</v>
      </c>
      <c r="C14" s="195">
        <f t="shared" ref="C14:C32" ca="1" si="1">mu*dt*F13</f>
        <v>4.7523535206984283E-2</v>
      </c>
      <c r="D14" s="195">
        <f ca="1">_xlfn.NORM.INV(RAND(),0,1)*SQRT(dt)*sigma*F13</f>
        <v>1.5972009512418792</v>
      </c>
      <c r="E14" s="195">
        <f t="shared" ref="E14:E32" ca="1" si="2">D14+C14</f>
        <v>1.6447244864488635</v>
      </c>
      <c r="F14" s="192">
        <f t="shared" ref="F14:F32" ca="1" si="3">E14+F13</f>
        <v>78.295587723520285</v>
      </c>
    </row>
    <row r="15" spans="1:62" x14ac:dyDescent="0.3">
      <c r="B15" s="194">
        <f t="shared" si="0"/>
        <v>0.03</v>
      </c>
      <c r="C15" s="195">
        <f t="shared" ca="1" si="1"/>
        <v>4.8543264388582578E-2</v>
      </c>
      <c r="D15" s="195">
        <f t="shared" ref="D15:D32" ca="1" si="4">_xlfn.NORM.INV(RAND(),0,1)*SQRT(dt)*sigma*F14</f>
        <v>-3.6403437773935745</v>
      </c>
      <c r="E15" s="195">
        <f t="shared" ca="1" si="2"/>
        <v>-3.5918005130049919</v>
      </c>
      <c r="F15" s="192">
        <f t="shared" ca="1" si="3"/>
        <v>74.703787210515287</v>
      </c>
    </row>
    <row r="16" spans="1:62" x14ac:dyDescent="0.3">
      <c r="B16" s="194">
        <f t="shared" si="0"/>
        <v>0.04</v>
      </c>
      <c r="C16" s="195">
        <f t="shared" ca="1" si="1"/>
        <v>4.6316348070519479E-2</v>
      </c>
      <c r="D16" s="195">
        <f t="shared" ca="1" si="4"/>
        <v>5.9431957497374163E-2</v>
      </c>
      <c r="E16" s="195">
        <f t="shared" ca="1" si="2"/>
        <v>0.10574830556789364</v>
      </c>
      <c r="F16" s="192">
        <f t="shared" ca="1" si="3"/>
        <v>74.809535516083187</v>
      </c>
    </row>
    <row r="17" spans="2:6" x14ac:dyDescent="0.3">
      <c r="B17" s="194">
        <f t="shared" si="0"/>
        <v>0.05</v>
      </c>
      <c r="C17" s="195">
        <f t="shared" ca="1" si="1"/>
        <v>4.6381912019971577E-2</v>
      </c>
      <c r="D17" s="195">
        <f t="shared" ca="1" si="4"/>
        <v>0.17947314744442552</v>
      </c>
      <c r="E17" s="195">
        <f t="shared" ca="1" si="2"/>
        <v>0.2258550594643971</v>
      </c>
      <c r="F17" s="192">
        <f t="shared" ca="1" si="3"/>
        <v>75.035390575547581</v>
      </c>
    </row>
    <row r="18" spans="2:6" x14ac:dyDescent="0.3">
      <c r="B18" s="194">
        <f t="shared" si="0"/>
        <v>6.0000000000000005E-2</v>
      </c>
      <c r="C18" s="195">
        <f t="shared" ca="1" si="1"/>
        <v>4.6521942156839503E-2</v>
      </c>
      <c r="D18" s="195">
        <f t="shared" ca="1" si="4"/>
        <v>-2.9085149521721059</v>
      </c>
      <c r="E18" s="195">
        <f t="shared" ca="1" si="2"/>
        <v>-2.8619930100152664</v>
      </c>
      <c r="F18" s="192">
        <f t="shared" ca="1" si="3"/>
        <v>72.173397565532312</v>
      </c>
    </row>
    <row r="19" spans="2:6" x14ac:dyDescent="0.3">
      <c r="B19" s="194">
        <f t="shared" si="0"/>
        <v>7.0000000000000007E-2</v>
      </c>
      <c r="C19" s="195">
        <f t="shared" ca="1" si="1"/>
        <v>4.4747506490630036E-2</v>
      </c>
      <c r="D19" s="195">
        <f t="shared" ca="1" si="4"/>
        <v>0.13791835516171416</v>
      </c>
      <c r="E19" s="195">
        <f t="shared" ca="1" si="2"/>
        <v>0.18266586165234419</v>
      </c>
      <c r="F19" s="192">
        <f t="shared" ca="1" si="3"/>
        <v>72.356063427184651</v>
      </c>
    </row>
    <row r="20" spans="2:6" x14ac:dyDescent="0.3">
      <c r="B20" s="194">
        <f t="shared" si="0"/>
        <v>0.08</v>
      </c>
      <c r="C20" s="195">
        <f t="shared" ca="1" si="1"/>
        <v>4.4860759324854484E-2</v>
      </c>
      <c r="D20" s="195">
        <f t="shared" ca="1" si="4"/>
        <v>0.66153063941847468</v>
      </c>
      <c r="E20" s="195">
        <f t="shared" ca="1" si="2"/>
        <v>0.70639139874332912</v>
      </c>
      <c r="F20" s="192">
        <f t="shared" ca="1" si="3"/>
        <v>73.062454825927986</v>
      </c>
    </row>
    <row r="21" spans="2:6" x14ac:dyDescent="0.3">
      <c r="B21" s="194">
        <f t="shared" si="0"/>
        <v>0.09</v>
      </c>
      <c r="C21" s="195">
        <f t="shared" ca="1" si="1"/>
        <v>4.5298721992075353E-2</v>
      </c>
      <c r="D21" s="195">
        <f t="shared" ca="1" si="4"/>
        <v>0.59137742530049153</v>
      </c>
      <c r="E21" s="195">
        <f t="shared" ca="1" si="2"/>
        <v>0.63667614729256683</v>
      </c>
      <c r="F21" s="192">
        <f t="shared" ca="1" si="3"/>
        <v>73.699130973220548</v>
      </c>
    </row>
    <row r="22" spans="2:6" x14ac:dyDescent="0.3">
      <c r="B22" s="194">
        <f t="shared" si="0"/>
        <v>9.9999999999999992E-2</v>
      </c>
      <c r="C22" s="195">
        <f t="shared" ca="1" si="1"/>
        <v>4.5693461203396742E-2</v>
      </c>
      <c r="D22" s="195">
        <f t="shared" ca="1" si="4"/>
        <v>0.18854439810365403</v>
      </c>
      <c r="E22" s="195">
        <f t="shared" ca="1" si="2"/>
        <v>0.23423785930705077</v>
      </c>
      <c r="F22" s="192">
        <f t="shared" ca="1" si="3"/>
        <v>73.933368832527606</v>
      </c>
    </row>
    <row r="23" spans="2:6" x14ac:dyDescent="0.3">
      <c r="B23" s="194">
        <f t="shared" si="0"/>
        <v>0.10999999999999999</v>
      </c>
      <c r="C23" s="195">
        <f t="shared" ca="1" si="1"/>
        <v>4.5838688676167118E-2</v>
      </c>
      <c r="D23" s="195">
        <f t="shared" ca="1" si="4"/>
        <v>-1.4726150805188292</v>
      </c>
      <c r="E23" s="195">
        <f t="shared" ca="1" si="2"/>
        <v>-1.4267763918426621</v>
      </c>
      <c r="F23" s="192">
        <f t="shared" ca="1" si="3"/>
        <v>72.50659244068494</v>
      </c>
    </row>
    <row r="24" spans="2:6" x14ac:dyDescent="0.3">
      <c r="B24" s="194">
        <f t="shared" si="0"/>
        <v>0.11999999999999998</v>
      </c>
      <c r="C24" s="195">
        <f t="shared" ca="1" si="1"/>
        <v>4.4954087313224665E-2</v>
      </c>
      <c r="D24" s="195">
        <f t="shared" ca="1" si="4"/>
        <v>0.41096621526181876</v>
      </c>
      <c r="E24" s="195">
        <f t="shared" ca="1" si="2"/>
        <v>0.4559203025750434</v>
      </c>
      <c r="F24" s="192">
        <f t="shared" ca="1" si="3"/>
        <v>72.962512743259978</v>
      </c>
    </row>
    <row r="25" spans="2:6" x14ac:dyDescent="0.3">
      <c r="B25" s="194">
        <f t="shared" si="0"/>
        <v>0.12999999999999998</v>
      </c>
      <c r="C25" s="195">
        <f t="shared" ca="1" si="1"/>
        <v>4.5236757900821184E-2</v>
      </c>
      <c r="D25" s="195">
        <f t="shared" ca="1" si="4"/>
        <v>-2.8646043097439735</v>
      </c>
      <c r="E25" s="195">
        <f t="shared" ca="1" si="2"/>
        <v>-2.8193675518431522</v>
      </c>
      <c r="F25" s="192">
        <f t="shared" ca="1" si="3"/>
        <v>70.143145191416821</v>
      </c>
    </row>
    <row r="26" spans="2:6" x14ac:dyDescent="0.3">
      <c r="B26" s="194">
        <f t="shared" si="0"/>
        <v>0.13999999999999999</v>
      </c>
      <c r="C26" s="195">
        <f t="shared" ca="1" si="1"/>
        <v>4.3488750018678426E-2</v>
      </c>
      <c r="D26" s="195">
        <f t="shared" ca="1" si="4"/>
        <v>0.95204233202976107</v>
      </c>
      <c r="E26" s="195">
        <f t="shared" ca="1" si="2"/>
        <v>0.99553108204843954</v>
      </c>
      <c r="F26" s="192">
        <f t="shared" ca="1" si="3"/>
        <v>71.138676273465265</v>
      </c>
    </row>
    <row r="27" spans="2:6" x14ac:dyDescent="0.3">
      <c r="B27" s="194">
        <f t="shared" si="0"/>
        <v>0.15</v>
      </c>
      <c r="C27" s="195">
        <f t="shared" ca="1" si="1"/>
        <v>4.4105979289548465E-2</v>
      </c>
      <c r="D27" s="195">
        <f t="shared" ca="1" si="4"/>
        <v>-0.90267394193855088</v>
      </c>
      <c r="E27" s="195">
        <f t="shared" ca="1" si="2"/>
        <v>-0.85856796264900237</v>
      </c>
      <c r="F27" s="192">
        <f t="shared" ca="1" si="3"/>
        <v>70.28010831081626</v>
      </c>
    </row>
    <row r="28" spans="2:6" x14ac:dyDescent="0.3">
      <c r="B28" s="194">
        <f t="shared" si="0"/>
        <v>0.16</v>
      </c>
      <c r="C28" s="195">
        <f t="shared" ca="1" si="1"/>
        <v>4.357366715270608E-2</v>
      </c>
      <c r="D28" s="195">
        <f t="shared" ca="1" si="4"/>
        <v>-2.3134695661347049</v>
      </c>
      <c r="E28" s="195">
        <f t="shared" ca="1" si="2"/>
        <v>-2.2698958989819986</v>
      </c>
      <c r="F28" s="192">
        <f t="shared" ca="1" si="3"/>
        <v>68.01021241183426</v>
      </c>
    </row>
    <row r="29" spans="2:6" x14ac:dyDescent="0.3">
      <c r="B29" s="194">
        <f t="shared" si="0"/>
        <v>0.17</v>
      </c>
      <c r="C29" s="195">
        <f t="shared" ca="1" si="1"/>
        <v>4.2166331695337241E-2</v>
      </c>
      <c r="D29" s="195">
        <f t="shared" ca="1" si="4"/>
        <v>-2.1407529340910978</v>
      </c>
      <c r="E29" s="195">
        <f t="shared" ca="1" si="2"/>
        <v>-2.0985866023957604</v>
      </c>
      <c r="F29" s="192">
        <f t="shared" ca="1" si="3"/>
        <v>65.911625809438505</v>
      </c>
    </row>
    <row r="30" spans="2:6" x14ac:dyDescent="0.3">
      <c r="B30" s="194">
        <f t="shared" si="0"/>
        <v>0.18000000000000002</v>
      </c>
      <c r="C30" s="195">
        <f t="shared" ca="1" si="1"/>
        <v>4.0865208001851873E-2</v>
      </c>
      <c r="D30" s="195">
        <f t="shared" ca="1" si="4"/>
        <v>-0.64055877720840637</v>
      </c>
      <c r="E30" s="195">
        <f t="shared" ca="1" si="2"/>
        <v>-0.59969356920655448</v>
      </c>
      <c r="F30" s="192">
        <f t="shared" ca="1" si="3"/>
        <v>65.311932240231954</v>
      </c>
    </row>
    <row r="31" spans="2:6" x14ac:dyDescent="0.3">
      <c r="B31" s="194">
        <f t="shared" si="0"/>
        <v>0.19000000000000003</v>
      </c>
      <c r="C31" s="195">
        <f t="shared" ca="1" si="1"/>
        <v>4.0493397988943809E-2</v>
      </c>
      <c r="D31" s="195">
        <f t="shared" ca="1" si="4"/>
        <v>0.56781935564904618</v>
      </c>
      <c r="E31" s="195">
        <f t="shared" ca="1" si="2"/>
        <v>0.60831275363798998</v>
      </c>
      <c r="F31" s="192">
        <f t="shared" ca="1" si="3"/>
        <v>65.920244993869943</v>
      </c>
    </row>
    <row r="32" spans="2:6" ht="16.2" thickBot="1" x14ac:dyDescent="0.35">
      <c r="B32" s="196">
        <f t="shared" si="0"/>
        <v>0.20000000000000004</v>
      </c>
      <c r="C32" s="197">
        <f t="shared" ca="1" si="1"/>
        <v>4.0870551896199363E-2</v>
      </c>
      <c r="D32" s="197">
        <f t="shared" ca="1" si="4"/>
        <v>0.352827629062267</v>
      </c>
      <c r="E32" s="197">
        <f t="shared" ca="1" si="2"/>
        <v>0.39369818095846637</v>
      </c>
      <c r="F32" s="193">
        <f t="shared" ca="1" si="3"/>
        <v>66.31394317482841</v>
      </c>
    </row>
    <row r="34" spans="2:13" x14ac:dyDescent="0.3">
      <c r="C34" t="s">
        <v>173</v>
      </c>
    </row>
    <row r="35" spans="2:13" x14ac:dyDescent="0.3">
      <c r="C35" s="200" t="s">
        <v>174</v>
      </c>
      <c r="D35" s="200" t="s">
        <v>175</v>
      </c>
      <c r="E35" s="200" t="s">
        <v>176</v>
      </c>
      <c r="F35" s="200" t="s">
        <v>177</v>
      </c>
      <c r="G35" s="200" t="s">
        <v>178</v>
      </c>
      <c r="H35" s="200" t="s">
        <v>179</v>
      </c>
      <c r="I35" s="200" t="s">
        <v>180</v>
      </c>
      <c r="J35" s="200" t="s">
        <v>181</v>
      </c>
      <c r="K35" s="200" t="s">
        <v>182</v>
      </c>
      <c r="L35" s="200" t="s">
        <v>183</v>
      </c>
      <c r="M35" s="200" t="s">
        <v>184</v>
      </c>
    </row>
    <row r="36" spans="2:13" x14ac:dyDescent="0.3">
      <c r="B36" s="3"/>
      <c r="C36" s="3">
        <v>77</v>
      </c>
      <c r="D36" s="3">
        <v>77</v>
      </c>
      <c r="E36" s="3">
        <v>77</v>
      </c>
      <c r="F36" s="3">
        <v>77</v>
      </c>
      <c r="G36" s="3">
        <v>77</v>
      </c>
      <c r="H36" s="3">
        <v>77</v>
      </c>
      <c r="I36" s="3">
        <v>77</v>
      </c>
      <c r="J36" s="3">
        <v>77</v>
      </c>
      <c r="K36" s="3">
        <v>77</v>
      </c>
      <c r="L36" s="3">
        <v>77</v>
      </c>
      <c r="M36" s="3">
        <f>AVERAGE(C36:L36)</f>
        <v>77</v>
      </c>
    </row>
    <row r="37" spans="2:13" x14ac:dyDescent="0.3">
      <c r="B37" s="3">
        <v>1.5906486138865621</v>
      </c>
      <c r="C37" s="3">
        <v>76.401040794911751</v>
      </c>
      <c r="D37" s="3">
        <v>76.562695191088736</v>
      </c>
      <c r="E37" s="3">
        <v>80.258901924017607</v>
      </c>
      <c r="F37" s="3">
        <v>77.649906285074096</v>
      </c>
      <c r="G37" s="3">
        <v>77.250164051900157</v>
      </c>
      <c r="H37" s="3">
        <v>75.986677955165675</v>
      </c>
      <c r="I37" s="3">
        <v>80.366122723116092</v>
      </c>
      <c r="J37" s="3">
        <v>75.468746864684903</v>
      </c>
      <c r="K37" s="3">
        <v>77.789258693500457</v>
      </c>
      <c r="L37" s="3">
        <v>79.47393565790756</v>
      </c>
      <c r="M37" s="3">
        <f t="shared" ref="M37:M56" si="5">AVERAGE(C37:L37)</f>
        <v>77.720745014136696</v>
      </c>
    </row>
    <row r="38" spans="2:13" x14ac:dyDescent="0.3">
      <c r="B38" s="3">
        <f t="shared" ref="B38:B56" si="6">B14</f>
        <v>0.02</v>
      </c>
      <c r="C38" s="3">
        <v>78.099550104795426</v>
      </c>
      <c r="D38" s="3">
        <v>75.112812928186528</v>
      </c>
      <c r="E38" s="3">
        <v>79.062496671995177</v>
      </c>
      <c r="F38" s="3">
        <v>78.201163320574977</v>
      </c>
      <c r="G38" s="3">
        <v>72.852930863628515</v>
      </c>
      <c r="H38" s="3">
        <v>79.192908461334127</v>
      </c>
      <c r="I38" s="3">
        <v>82.588367178947237</v>
      </c>
      <c r="J38" s="3">
        <v>74.177948381133731</v>
      </c>
      <c r="K38" s="3">
        <v>76.340042262837912</v>
      </c>
      <c r="L38" s="3">
        <v>78.972179940768712</v>
      </c>
      <c r="M38" s="3">
        <f t="shared" si="5"/>
        <v>77.460040011420233</v>
      </c>
    </row>
    <row r="39" spans="2:13" x14ac:dyDescent="0.3">
      <c r="B39" s="3">
        <f t="shared" si="6"/>
        <v>0.03</v>
      </c>
      <c r="C39" s="3">
        <v>78.83116737599839</v>
      </c>
      <c r="D39" s="3">
        <v>72.259933985044086</v>
      </c>
      <c r="E39" s="3">
        <v>80.336979307060091</v>
      </c>
      <c r="F39" s="3">
        <v>75.982293864543536</v>
      </c>
      <c r="G39" s="3">
        <v>70.383150431569163</v>
      </c>
      <c r="H39" s="3">
        <v>81.133513474223278</v>
      </c>
      <c r="I39" s="3">
        <v>83.38919259585883</v>
      </c>
      <c r="J39" s="3">
        <v>75.426611848760459</v>
      </c>
      <c r="K39" s="3">
        <v>74.221630389715585</v>
      </c>
      <c r="L39" s="3">
        <v>75.525985951830975</v>
      </c>
      <c r="M39" s="3">
        <f t="shared" si="5"/>
        <v>76.749045922460439</v>
      </c>
    </row>
    <row r="40" spans="2:13" x14ac:dyDescent="0.3">
      <c r="B40" s="3">
        <f t="shared" si="6"/>
        <v>0.04</v>
      </c>
      <c r="C40" s="3">
        <v>81.255209270278371</v>
      </c>
      <c r="D40" s="3">
        <v>72.674768736344959</v>
      </c>
      <c r="E40" s="3">
        <v>79.848488780665051</v>
      </c>
      <c r="F40" s="3">
        <v>75.563013147451841</v>
      </c>
      <c r="G40" s="3">
        <v>70.482358878160397</v>
      </c>
      <c r="H40" s="3">
        <v>81.169440843045265</v>
      </c>
      <c r="I40" s="3">
        <v>81.932079161144713</v>
      </c>
      <c r="J40" s="3">
        <v>77.793556532725319</v>
      </c>
      <c r="K40" s="3">
        <v>77.284085748012458</v>
      </c>
      <c r="L40" s="3">
        <v>78.183827035734851</v>
      </c>
      <c r="M40" s="3">
        <f t="shared" si="5"/>
        <v>77.61868281335633</v>
      </c>
    </row>
    <row r="41" spans="2:13" x14ac:dyDescent="0.3">
      <c r="B41" s="3">
        <f t="shared" si="6"/>
        <v>0.05</v>
      </c>
      <c r="C41" s="3">
        <v>80.775086944439252</v>
      </c>
      <c r="D41" s="3">
        <v>72.477983411411955</v>
      </c>
      <c r="E41" s="3">
        <v>79.620762421113355</v>
      </c>
      <c r="F41" s="3">
        <v>74.159740494800886</v>
      </c>
      <c r="G41" s="3">
        <v>70.967667279747843</v>
      </c>
      <c r="H41" s="3">
        <v>81.793262275486171</v>
      </c>
      <c r="I41" s="3">
        <v>79.448730931662823</v>
      </c>
      <c r="J41" s="3">
        <v>76.80360926097849</v>
      </c>
      <c r="K41" s="3">
        <v>75.807312661844009</v>
      </c>
      <c r="L41" s="3">
        <v>80.516863378867328</v>
      </c>
      <c r="M41" s="3">
        <f t="shared" si="5"/>
        <v>77.237101906035207</v>
      </c>
    </row>
    <row r="42" spans="2:13" x14ac:dyDescent="0.3">
      <c r="B42" s="3">
        <f t="shared" si="6"/>
        <v>6.0000000000000005E-2</v>
      </c>
      <c r="C42" s="3">
        <v>76.59358119106281</v>
      </c>
      <c r="D42" s="3">
        <v>73.445079874313578</v>
      </c>
      <c r="E42" s="3">
        <v>81.618951064452503</v>
      </c>
      <c r="F42" s="3">
        <v>75.279931992316378</v>
      </c>
      <c r="G42" s="3">
        <v>74.899411158571127</v>
      </c>
      <c r="H42" s="3">
        <v>82.805543956455864</v>
      </c>
      <c r="I42" s="3">
        <v>82.009716711624236</v>
      </c>
      <c r="J42" s="3">
        <v>79.14816497191498</v>
      </c>
      <c r="K42" s="3">
        <v>75.488470094299984</v>
      </c>
      <c r="L42" s="3">
        <v>80.752575858225697</v>
      </c>
      <c r="M42" s="3">
        <f t="shared" si="5"/>
        <v>78.20414268732371</v>
      </c>
    </row>
    <row r="43" spans="2:13" x14ac:dyDescent="0.3">
      <c r="B43" s="3">
        <f t="shared" si="6"/>
        <v>7.0000000000000007E-2</v>
      </c>
      <c r="C43" s="3">
        <v>73.286708347342568</v>
      </c>
      <c r="D43" s="3">
        <v>76.250140156575966</v>
      </c>
      <c r="E43" s="3">
        <v>80.193665144019505</v>
      </c>
      <c r="F43" s="3">
        <v>73.070129899909986</v>
      </c>
      <c r="G43" s="3">
        <v>74.241215477155649</v>
      </c>
      <c r="H43" s="3">
        <v>87.283674072518522</v>
      </c>
      <c r="I43" s="3">
        <v>83.893926450969715</v>
      </c>
      <c r="J43" s="3">
        <v>80.157563158451126</v>
      </c>
      <c r="K43" s="3">
        <v>76.337214824119869</v>
      </c>
      <c r="L43" s="3">
        <v>79.392839428538608</v>
      </c>
      <c r="M43" s="3">
        <f t="shared" si="5"/>
        <v>78.410707695960156</v>
      </c>
    </row>
    <row r="44" spans="2:13" x14ac:dyDescent="0.3">
      <c r="B44" s="3">
        <f t="shared" si="6"/>
        <v>0.08</v>
      </c>
      <c r="C44" s="3">
        <v>74.135722954586356</v>
      </c>
      <c r="D44" s="3">
        <v>76.056420920904728</v>
      </c>
      <c r="E44" s="3">
        <v>80.919167135906093</v>
      </c>
      <c r="F44" s="3">
        <v>72.989294229264189</v>
      </c>
      <c r="G44" s="3">
        <v>75.699843917577127</v>
      </c>
      <c r="H44" s="3">
        <v>92.640912674410686</v>
      </c>
      <c r="I44" s="3">
        <v>83.834925586322981</v>
      </c>
      <c r="J44" s="3">
        <v>81.515795163585935</v>
      </c>
      <c r="K44" s="3">
        <v>80.38218952974151</v>
      </c>
      <c r="L44" s="3">
        <v>79.128680243047484</v>
      </c>
      <c r="M44" s="3">
        <f t="shared" si="5"/>
        <v>79.730295235534712</v>
      </c>
    </row>
    <row r="45" spans="2:13" x14ac:dyDescent="0.3">
      <c r="B45" s="3">
        <f t="shared" si="6"/>
        <v>0.09</v>
      </c>
      <c r="C45" s="3">
        <v>77.240131254790327</v>
      </c>
      <c r="D45" s="3">
        <v>76.536948064516992</v>
      </c>
      <c r="E45" s="3">
        <v>77.366016686326219</v>
      </c>
      <c r="F45" s="3">
        <v>72.406447457782917</v>
      </c>
      <c r="G45" s="3">
        <v>79.044216043579468</v>
      </c>
      <c r="H45" s="3">
        <v>91.129959639296317</v>
      </c>
      <c r="I45" s="3">
        <v>88.226919656174459</v>
      </c>
      <c r="J45" s="3">
        <v>80.008633576008563</v>
      </c>
      <c r="K45" s="3">
        <v>79.157952125821694</v>
      </c>
      <c r="L45" s="3">
        <v>80.040369523010526</v>
      </c>
      <c r="M45" s="3">
        <f t="shared" si="5"/>
        <v>80.11575940273076</v>
      </c>
    </row>
    <row r="46" spans="2:13" x14ac:dyDescent="0.3">
      <c r="B46" s="3">
        <f t="shared" si="6"/>
        <v>9.9999999999999992E-2</v>
      </c>
      <c r="C46" s="3">
        <v>76.901727038724715</v>
      </c>
      <c r="D46" s="3">
        <v>77.335294388889125</v>
      </c>
      <c r="E46" s="3">
        <v>78.666079460216693</v>
      </c>
      <c r="F46" s="3">
        <v>71.187174824124838</v>
      </c>
      <c r="G46" s="3">
        <v>76.990921603932478</v>
      </c>
      <c r="H46" s="3">
        <v>88.956782172193883</v>
      </c>
      <c r="I46" s="3">
        <v>89.112593237559423</v>
      </c>
      <c r="J46" s="3">
        <v>76.869552272794394</v>
      </c>
      <c r="K46" s="3">
        <v>80.394882169246571</v>
      </c>
      <c r="L46" s="3">
        <v>77.663463055467034</v>
      </c>
      <c r="M46" s="3">
        <f t="shared" si="5"/>
        <v>79.407847022314911</v>
      </c>
    </row>
    <row r="47" spans="2:13" x14ac:dyDescent="0.3">
      <c r="B47" s="3">
        <f t="shared" si="6"/>
        <v>0.10999999999999999</v>
      </c>
      <c r="C47" s="3">
        <v>77.127015128805809</v>
      </c>
      <c r="D47" s="3">
        <v>78.289810906701149</v>
      </c>
      <c r="E47" s="3">
        <v>78.102698674850373</v>
      </c>
      <c r="F47" s="3">
        <v>73.242850984167546</v>
      </c>
      <c r="G47" s="3">
        <v>73.634969801767795</v>
      </c>
      <c r="H47" s="3">
        <v>90.430153804448196</v>
      </c>
      <c r="I47" s="3">
        <v>91.933950150181019</v>
      </c>
      <c r="J47" s="3">
        <v>78.998012153615662</v>
      </c>
      <c r="K47" s="3">
        <v>81.578989020119252</v>
      </c>
      <c r="L47" s="3">
        <v>74.973747408835266</v>
      </c>
      <c r="M47" s="3">
        <f t="shared" si="5"/>
        <v>79.831219803349214</v>
      </c>
    </row>
    <row r="48" spans="2:13" x14ac:dyDescent="0.3">
      <c r="B48" s="3">
        <f t="shared" si="6"/>
        <v>0.11999999999999998</v>
      </c>
      <c r="C48" s="3">
        <v>79.718630001588167</v>
      </c>
      <c r="D48" s="3">
        <v>77.437336301374685</v>
      </c>
      <c r="E48" s="3">
        <v>79.963128346540103</v>
      </c>
      <c r="F48" s="3">
        <v>76.482854582565949</v>
      </c>
      <c r="G48" s="3">
        <v>75.021256424914398</v>
      </c>
      <c r="H48" s="3">
        <v>90.942426838883222</v>
      </c>
      <c r="I48" s="3">
        <v>93.972615553280477</v>
      </c>
      <c r="J48" s="3">
        <v>76.886630897975095</v>
      </c>
      <c r="K48" s="3">
        <v>83.608797021909467</v>
      </c>
      <c r="L48" s="3">
        <v>72.364617986395018</v>
      </c>
      <c r="M48" s="3">
        <f t="shared" si="5"/>
        <v>80.639829395542648</v>
      </c>
    </row>
    <row r="49" spans="2:13" x14ac:dyDescent="0.3">
      <c r="B49" s="3">
        <f t="shared" si="6"/>
        <v>0.12999999999999998</v>
      </c>
      <c r="C49" s="3">
        <v>81.213008760411128</v>
      </c>
      <c r="D49" s="3">
        <v>75.474764047226088</v>
      </c>
      <c r="E49" s="3">
        <v>78.785946164438172</v>
      </c>
      <c r="F49" s="3">
        <v>75.51202685489443</v>
      </c>
      <c r="G49" s="3">
        <v>73.568141547314212</v>
      </c>
      <c r="H49" s="3">
        <v>92.010231070544478</v>
      </c>
      <c r="I49" s="3">
        <v>90.863509285361388</v>
      </c>
      <c r="J49" s="3">
        <v>77.319875019972599</v>
      </c>
      <c r="K49" s="3">
        <v>82.99965787932841</v>
      </c>
      <c r="L49" s="3">
        <v>71.515482711401134</v>
      </c>
      <c r="M49" s="3">
        <f t="shared" si="5"/>
        <v>79.926264334089211</v>
      </c>
    </row>
    <row r="50" spans="2:13" x14ac:dyDescent="0.3">
      <c r="B50" s="3">
        <f t="shared" si="6"/>
        <v>0.13999999999999999</v>
      </c>
      <c r="C50" s="3">
        <v>81.644397671095035</v>
      </c>
      <c r="D50" s="3">
        <v>75.355622015741147</v>
      </c>
      <c r="E50" s="3">
        <v>79.431569456069951</v>
      </c>
      <c r="F50" s="3">
        <v>78.352877981414423</v>
      </c>
      <c r="G50" s="3">
        <v>72.726738088335395</v>
      </c>
      <c r="H50" s="3">
        <v>90.881621697198412</v>
      </c>
      <c r="I50" s="3">
        <v>93.847086767686775</v>
      </c>
      <c r="J50" s="3">
        <v>78.118489875045356</v>
      </c>
      <c r="K50" s="3">
        <v>81.872739040807701</v>
      </c>
      <c r="L50" s="3">
        <v>72.995846350201475</v>
      </c>
      <c r="M50" s="3">
        <f t="shared" si="5"/>
        <v>80.522698894359564</v>
      </c>
    </row>
    <row r="51" spans="2:13" x14ac:dyDescent="0.3">
      <c r="B51" s="3">
        <f t="shared" si="6"/>
        <v>0.15</v>
      </c>
      <c r="C51" s="3">
        <v>80.982425222250157</v>
      </c>
      <c r="D51" s="3">
        <v>72.641810399558466</v>
      </c>
      <c r="E51" s="3">
        <v>76.495517025212067</v>
      </c>
      <c r="F51" s="3">
        <v>80.38718092495435</v>
      </c>
      <c r="G51" s="3">
        <v>71.213415789500729</v>
      </c>
      <c r="H51" s="3">
        <v>88.725945850919913</v>
      </c>
      <c r="I51" s="3">
        <v>96.324473924479278</v>
      </c>
      <c r="J51" s="3">
        <v>80.174622658904994</v>
      </c>
      <c r="K51" s="3">
        <v>80.762078378918289</v>
      </c>
      <c r="L51" s="3">
        <v>71.727783770538082</v>
      </c>
      <c r="M51" s="3">
        <f t="shared" si="5"/>
        <v>79.943525394523633</v>
      </c>
    </row>
    <row r="52" spans="2:13" x14ac:dyDescent="0.3">
      <c r="B52" s="3">
        <f t="shared" si="6"/>
        <v>0.16</v>
      </c>
      <c r="C52" s="3">
        <v>78.124056738190703</v>
      </c>
      <c r="D52" s="3">
        <v>76.641967906917159</v>
      </c>
      <c r="E52" s="3">
        <v>79.017724359911568</v>
      </c>
      <c r="F52" s="3">
        <v>75.653197924790348</v>
      </c>
      <c r="G52" s="3">
        <v>71.516630319068483</v>
      </c>
      <c r="H52" s="3">
        <v>88.954683157598353</v>
      </c>
      <c r="I52" s="3">
        <v>91.903142119160719</v>
      </c>
      <c r="J52" s="3">
        <v>79.544595319055531</v>
      </c>
      <c r="K52" s="3">
        <v>84.937500296122536</v>
      </c>
      <c r="L52" s="3">
        <v>71.595978383411861</v>
      </c>
      <c r="M52" s="3">
        <f t="shared" si="5"/>
        <v>79.788947652422721</v>
      </c>
    </row>
    <row r="53" spans="2:13" x14ac:dyDescent="0.3">
      <c r="B53" s="3">
        <f t="shared" si="6"/>
        <v>0.17</v>
      </c>
      <c r="C53" s="3">
        <v>80.158276094652109</v>
      </c>
      <c r="D53" s="3">
        <v>73.484752091636452</v>
      </c>
      <c r="E53" s="3">
        <v>75.568349458619437</v>
      </c>
      <c r="F53" s="3">
        <v>74.277688659794052</v>
      </c>
      <c r="G53" s="3">
        <v>71.707902167241656</v>
      </c>
      <c r="H53" s="3">
        <v>90.727819432124576</v>
      </c>
      <c r="I53" s="3">
        <v>93.662133070125805</v>
      </c>
      <c r="J53" s="3">
        <v>82.144011890888066</v>
      </c>
      <c r="K53" s="3">
        <v>80.802901064656524</v>
      </c>
      <c r="L53" s="3">
        <v>74.566507492609119</v>
      </c>
      <c r="M53" s="3">
        <f t="shared" si="5"/>
        <v>79.71003414223479</v>
      </c>
    </row>
    <row r="54" spans="2:13" x14ac:dyDescent="0.3">
      <c r="B54" s="3">
        <f t="shared" si="6"/>
        <v>0.18000000000000002</v>
      </c>
      <c r="C54" s="3">
        <v>78.464573291030888</v>
      </c>
      <c r="D54" s="3">
        <v>74.678946253641286</v>
      </c>
      <c r="E54" s="3">
        <v>76.51754183001583</v>
      </c>
      <c r="F54" s="3">
        <v>72.1993984025072</v>
      </c>
      <c r="G54" s="3">
        <v>69.727527319069139</v>
      </c>
      <c r="H54" s="3">
        <v>91.841812806878082</v>
      </c>
      <c r="I54" s="3">
        <v>94.870925101260994</v>
      </c>
      <c r="J54" s="3">
        <v>83.493729366784649</v>
      </c>
      <c r="K54" s="3">
        <v>81.650698119519888</v>
      </c>
      <c r="L54" s="3">
        <v>74.124783924421976</v>
      </c>
      <c r="M54" s="3">
        <f t="shared" si="5"/>
        <v>79.756993641512992</v>
      </c>
    </row>
    <row r="55" spans="2:13" x14ac:dyDescent="0.3">
      <c r="B55" s="3">
        <f t="shared" si="6"/>
        <v>0.19000000000000003</v>
      </c>
      <c r="C55" s="3">
        <v>77.825894266422466</v>
      </c>
      <c r="D55" s="3">
        <v>73.933301970840489</v>
      </c>
      <c r="E55" s="3">
        <v>73.09212937781794</v>
      </c>
      <c r="F55" s="3">
        <v>73.423578091917989</v>
      </c>
      <c r="G55" s="3">
        <v>68.025524950534304</v>
      </c>
      <c r="H55" s="3">
        <v>95.738693040426327</v>
      </c>
      <c r="I55" s="3">
        <v>97.803253613686522</v>
      </c>
      <c r="J55" s="3">
        <v>84.9365937618267</v>
      </c>
      <c r="K55" s="3">
        <v>82.434959366451736</v>
      </c>
      <c r="L55" s="3">
        <v>73.658661824151423</v>
      </c>
      <c r="M55" s="3">
        <f t="shared" si="5"/>
        <v>80.08725902640758</v>
      </c>
    </row>
    <row r="56" spans="2:13" x14ac:dyDescent="0.3">
      <c r="B56" s="3">
        <f t="shared" si="6"/>
        <v>0.20000000000000004</v>
      </c>
      <c r="C56" s="3">
        <v>77.055663021446108</v>
      </c>
      <c r="D56" s="3">
        <v>73.227003777276451</v>
      </c>
      <c r="E56" s="3">
        <v>71.925262896793498</v>
      </c>
      <c r="F56" s="3">
        <v>72.962296438623639</v>
      </c>
      <c r="G56" s="3">
        <v>67.199912301077674</v>
      </c>
      <c r="H56" s="3">
        <v>98.82933610993112</v>
      </c>
      <c r="I56" s="3">
        <v>99.105702961181294</v>
      </c>
      <c r="J56" s="3">
        <v>89.2118722046839</v>
      </c>
      <c r="K56" s="3">
        <v>86.107839637544345</v>
      </c>
      <c r="L56" s="3">
        <v>74.796282605112467</v>
      </c>
      <c r="M56" s="3">
        <f t="shared" si="5"/>
        <v>81.042117195367041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GBM_Macro">
                <anchor moveWithCells="1" sizeWithCells="1">
                  <from>
                    <xdr:col>3</xdr:col>
                    <xdr:colOff>396240</xdr:colOff>
                    <xdr:row>6</xdr:row>
                    <xdr:rowOff>121920</xdr:rowOff>
                  </from>
                  <to>
                    <xdr:col>6</xdr:col>
                    <xdr:colOff>251460</xdr:colOff>
                    <xdr:row>8</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A7A3-05A6-45DC-9A4A-4569C6E3D241}">
  <sheetPr codeName="Sheet17">
    <tabColor theme="3"/>
  </sheetPr>
  <dimension ref="A1:V54"/>
  <sheetViews>
    <sheetView showGridLines="0" topLeftCell="A6" zoomScale="60" zoomScaleNormal="60" workbookViewId="0">
      <selection activeCell="J48" sqref="J48"/>
    </sheetView>
  </sheetViews>
  <sheetFormatPr defaultRowHeight="15.6" x14ac:dyDescent="0.3"/>
  <cols>
    <col min="1" max="1" width="2.09765625" style="203" customWidth="1"/>
    <col min="2" max="2" width="29.5" style="203" customWidth="1"/>
    <col min="3" max="3" width="8.796875" style="203"/>
    <col min="4" max="4" width="3.09765625" style="203" customWidth="1"/>
    <col min="5" max="5" width="13.19921875" style="203" customWidth="1"/>
    <col min="6" max="8" width="8.796875" style="203"/>
    <col min="9" max="9" width="3.09765625" style="303" customWidth="1"/>
    <col min="10" max="10" width="24.09765625" style="203" customWidth="1"/>
    <col min="11" max="16384" width="8.796875" style="203"/>
  </cols>
  <sheetData>
    <row r="1" spans="1:22" s="265" customFormat="1" ht="25.8" x14ac:dyDescent="0.5">
      <c r="A1" s="26" t="s">
        <v>245</v>
      </c>
      <c r="B1" s="26"/>
      <c r="C1" s="267" t="s">
        <v>246</v>
      </c>
      <c r="D1" s="267"/>
      <c r="E1" s="267"/>
      <c r="I1" s="302"/>
      <c r="J1" s="26" t="s">
        <v>274</v>
      </c>
      <c r="K1" s="267" t="s">
        <v>275</v>
      </c>
    </row>
    <row r="2" spans="1:22" ht="16.2" thickBot="1" x14ac:dyDescent="0.35"/>
    <row r="3" spans="1:22" x14ac:dyDescent="0.3">
      <c r="B3" s="273" t="s">
        <v>226</v>
      </c>
      <c r="C3" s="274"/>
      <c r="D3" s="270"/>
      <c r="E3" s="268" t="s">
        <v>227</v>
      </c>
      <c r="F3" s="271"/>
      <c r="J3" s="268" t="s">
        <v>250</v>
      </c>
      <c r="K3" s="269"/>
      <c r="L3" s="270"/>
      <c r="M3" s="268" t="s">
        <v>227</v>
      </c>
      <c r="N3" s="271"/>
      <c r="Q3" s="299" t="s">
        <v>251</v>
      </c>
      <c r="R3" s="300"/>
      <c r="S3" s="300"/>
      <c r="T3" s="268" t="s">
        <v>252</v>
      </c>
      <c r="U3" s="301"/>
      <c r="V3" s="135"/>
    </row>
    <row r="4" spans="1:22" x14ac:dyDescent="0.3">
      <c r="B4" s="275" t="s">
        <v>243</v>
      </c>
      <c r="C4" s="276">
        <v>0.3</v>
      </c>
      <c r="D4" s="269" t="s">
        <v>192</v>
      </c>
      <c r="E4" s="269" t="s">
        <v>229</v>
      </c>
      <c r="F4" s="271">
        <f>(LN(s0_3/X_2)+(annrate_2-anndiv+0.5*Sigma_3*Sigma_3)*T)/(Sigma_3*SQRT(T))</f>
        <v>0.48362196258366985</v>
      </c>
      <c r="J4" s="269" t="s">
        <v>228</v>
      </c>
      <c r="K4" s="332">
        <v>0.25</v>
      </c>
      <c r="L4" s="269" t="s">
        <v>192</v>
      </c>
      <c r="M4" s="269" t="s">
        <v>229</v>
      </c>
      <c r="N4" s="271">
        <f>(LN(s0_4/X_3)+(annrate_3-anndiv_4+0.5*Sigma_4*Sigma_4)*T_3)/(Sigma_4*SQRT(T_3))</f>
        <v>0.31609927238132013</v>
      </c>
      <c r="P4" s="249" t="s">
        <v>253</v>
      </c>
      <c r="Q4" s="286" t="s">
        <v>254</v>
      </c>
      <c r="R4" s="286" t="s">
        <v>255</v>
      </c>
      <c r="S4" s="286"/>
      <c r="T4" s="249" t="s">
        <v>254</v>
      </c>
      <c r="U4" s="287" t="s">
        <v>270</v>
      </c>
      <c r="V4" s="269" t="s">
        <v>271</v>
      </c>
    </row>
    <row r="5" spans="1:22" x14ac:dyDescent="0.3">
      <c r="B5" s="275" t="s">
        <v>244</v>
      </c>
      <c r="C5" s="277">
        <v>0.25</v>
      </c>
      <c r="D5" s="269"/>
      <c r="E5" s="269" t="s">
        <v>231</v>
      </c>
      <c r="F5" s="271">
        <f>_arg1-Sigma_3*SQRT(T)</f>
        <v>0.33362196258366983</v>
      </c>
      <c r="J5" s="269" t="s">
        <v>230</v>
      </c>
      <c r="K5" s="331">
        <v>0.75</v>
      </c>
      <c r="L5" s="269"/>
      <c r="M5" s="269" t="s">
        <v>231</v>
      </c>
      <c r="N5" s="271">
        <f>arg1_2-Sigma_4*SQRT(T_3)</f>
        <v>9.959292143521048E-2</v>
      </c>
      <c r="P5" s="283">
        <f t="shared" ref="P5:P24" si="0">P6 -stepsize</f>
        <v>80</v>
      </c>
      <c r="Q5" s="271">
        <f t="shared" ref="Q5:Q45" si="1">$P5*EXP(-anndiv_4*T_3)*NORMSDIST((LN($P5/X_3)+(annrate_3-anndiv_4+0.5*Sigma_4*Sigma_4)*T_3)/(Sigma_4*SQRT(T_3))) - X_3*EXP(-annrate_3*T_3)*NORMSDIST((LN($P5/X_3)+(annrate_3-anndiv_4-0.5*Sigma_4*Sigma_4)*T_3)/(Sigma_4*SQRT(T_3)))</f>
        <v>2.1783232214466359</v>
      </c>
      <c r="R5" s="271">
        <f t="shared" ref="R5:R45" si="2">$P5*EXP(-Div2_2*matur2)*NORMSDIST((LN($P5/X_4)+(annrate2-Div2_2+0.5*sigma2*sigma2)*matur2)/(sigma2*SQRT(matur2))) - X_4*EXP(-annrate2*matur2)*NORMSDIST((LN($P5/X_4)+(annrate2-Div2_2-0.5*sigma2^2)*matur2)/(sigma2*SQRT(matur2)))</f>
        <v>0.22049610094510186</v>
      </c>
      <c r="S5" s="271"/>
      <c r="T5" s="284">
        <f t="shared" ref="T5:T45" si="3">-($Q$25-Q5)</f>
        <v>-8.6333618830880603</v>
      </c>
      <c r="U5" s="282">
        <f t="shared" ref="U5:U45" si="4">-($P$25-P5)*$K$25</f>
        <v>-12.480728409951141</v>
      </c>
      <c r="V5" s="284">
        <f t="shared" ref="V5:V45" si="5">$L$30*P5+$M$30*R5-$N$30</f>
        <v>-9.1623644371634327</v>
      </c>
    </row>
    <row r="6" spans="1:22" x14ac:dyDescent="0.3">
      <c r="B6" s="275" t="s">
        <v>232</v>
      </c>
      <c r="C6" s="277">
        <v>0.04</v>
      </c>
      <c r="D6" s="269"/>
      <c r="E6" s="269" t="s">
        <v>233</v>
      </c>
      <c r="F6" s="271">
        <f>_xlfn.NORM.S.DIST(_arg1,TRUE)</f>
        <v>0.6856729074533926</v>
      </c>
      <c r="J6" s="269" t="s">
        <v>232</v>
      </c>
      <c r="K6" s="331">
        <v>0.06</v>
      </c>
      <c r="L6" s="269"/>
      <c r="M6" s="269" t="s">
        <v>233</v>
      </c>
      <c r="N6" s="271">
        <f>NORMSDIST(arg1_2)</f>
        <v>0.62403642049755703</v>
      </c>
      <c r="O6" s="271"/>
      <c r="P6" s="283">
        <f t="shared" si="0"/>
        <v>81</v>
      </c>
      <c r="Q6" s="271">
        <f t="shared" si="1"/>
        <v>2.424769769788508</v>
      </c>
      <c r="R6" s="271">
        <f t="shared" si="2"/>
        <v>0.28080127777040609</v>
      </c>
      <c r="S6" s="271"/>
      <c r="T6" s="284">
        <f t="shared" si="3"/>
        <v>-8.3869153347461882</v>
      </c>
      <c r="U6" s="282">
        <f t="shared" si="4"/>
        <v>-11.856691989453584</v>
      </c>
      <c r="V6" s="284">
        <f t="shared" si="5"/>
        <v>-8.8243037140004077</v>
      </c>
    </row>
    <row r="7" spans="1:22" x14ac:dyDescent="0.3">
      <c r="B7" s="275" t="s">
        <v>172</v>
      </c>
      <c r="C7" s="277">
        <v>100</v>
      </c>
      <c r="D7" s="269" t="s">
        <v>192</v>
      </c>
      <c r="E7" s="269" t="s">
        <v>234</v>
      </c>
      <c r="F7" s="271">
        <f>_xlfn.NORM.S.DIST(_arg2,TRUE)</f>
        <v>0.63066757841522314</v>
      </c>
      <c r="J7" s="269" t="s">
        <v>172</v>
      </c>
      <c r="K7" s="331">
        <v>100</v>
      </c>
      <c r="L7" s="269" t="s">
        <v>192</v>
      </c>
      <c r="M7" s="269" t="s">
        <v>234</v>
      </c>
      <c r="N7" s="271">
        <f>NORMSDIST(arg2_3)</f>
        <v>0.53966624311912192</v>
      </c>
      <c r="O7" s="271"/>
      <c r="P7" s="283">
        <f t="shared" si="0"/>
        <v>82</v>
      </c>
      <c r="Q7" s="271">
        <f t="shared" si="1"/>
        <v>2.6895422375245666</v>
      </c>
      <c r="R7" s="271">
        <f t="shared" si="2"/>
        <v>0.3538432051290723</v>
      </c>
      <c r="S7" s="271"/>
      <c r="T7" s="282">
        <f t="shared" si="3"/>
        <v>-8.1221428670101297</v>
      </c>
      <c r="U7" s="282">
        <f t="shared" si="4"/>
        <v>-11.232655568956027</v>
      </c>
      <c r="V7" s="284">
        <f t="shared" si="5"/>
        <v>-8.479130310436144</v>
      </c>
    </row>
    <row r="8" spans="1:22" x14ac:dyDescent="0.3">
      <c r="B8" s="275" t="s">
        <v>235</v>
      </c>
      <c r="C8" s="277">
        <v>95</v>
      </c>
      <c r="D8" s="269"/>
      <c r="E8" s="280" t="s">
        <v>236</v>
      </c>
      <c r="F8" s="281">
        <f>s0_3*EXP(-anndiv*T)*narg1-X_2*EXP(-annrate_2*T)*narg2</f>
        <v>9.2500192850459584</v>
      </c>
      <c r="J8" s="269" t="s">
        <v>235</v>
      </c>
      <c r="K8" s="331">
        <v>100</v>
      </c>
      <c r="L8" s="269"/>
      <c r="M8" s="269" t="s">
        <v>236</v>
      </c>
      <c r="N8" s="271">
        <f>s0_4*EXP(-anndiv_4*T_3)*narg1_3-X_3*EXP(-annrate_3*T_3)*narg2_3</f>
        <v>10.811685104534696</v>
      </c>
      <c r="O8" s="271"/>
      <c r="P8" s="283">
        <f t="shared" si="0"/>
        <v>83</v>
      </c>
      <c r="Q8" s="271">
        <f t="shared" si="1"/>
        <v>2.9730738551110818</v>
      </c>
      <c r="R8" s="271">
        <f t="shared" si="2"/>
        <v>0.44139391832199149</v>
      </c>
      <c r="S8" s="271"/>
      <c r="T8" s="282">
        <f t="shared" si="3"/>
        <v>-7.8386112494236144</v>
      </c>
      <c r="U8" s="282">
        <f t="shared" si="4"/>
        <v>-10.60861914845847</v>
      </c>
      <c r="V8" s="284">
        <f t="shared" si="5"/>
        <v>-8.1258546553298814</v>
      </c>
    </row>
    <row r="9" spans="1:22" ht="16.2" thickBot="1" x14ac:dyDescent="0.35">
      <c r="B9" s="278" t="s">
        <v>237</v>
      </c>
      <c r="C9" s="279">
        <v>0</v>
      </c>
      <c r="D9" s="269" t="s">
        <v>192</v>
      </c>
      <c r="E9" s="280" t="s">
        <v>238</v>
      </c>
      <c r="F9" s="281">
        <f>F8-s0_3*EXP(-anndiv*T)+X_2*EXP(-annrate_2*T)</f>
        <v>3.3047534912169425</v>
      </c>
      <c r="J9" s="269" t="s">
        <v>237</v>
      </c>
      <c r="K9" s="331">
        <v>0</v>
      </c>
      <c r="L9" s="269" t="s">
        <v>192</v>
      </c>
      <c r="M9" s="269" t="s">
        <v>238</v>
      </c>
      <c r="N9" s="271">
        <f>N8-s0_4*EXP(-anndiv_4*T_3)+X_3*EXP(-annrate_3*T_3)</f>
        <v>6.4114332878446874</v>
      </c>
      <c r="O9" s="271"/>
      <c r="P9" s="283">
        <f t="shared" si="0"/>
        <v>84</v>
      </c>
      <c r="Q9" s="271">
        <f t="shared" si="1"/>
        <v>3.2757422471938575</v>
      </c>
      <c r="R9" s="271">
        <f t="shared" si="2"/>
        <v>0.5452909304434268</v>
      </c>
      <c r="S9" s="271"/>
      <c r="T9" s="282">
        <f t="shared" si="3"/>
        <v>-7.5359428573408387</v>
      </c>
      <c r="U9" s="282">
        <f t="shared" si="4"/>
        <v>-9.9845827279609125</v>
      </c>
      <c r="V9" s="284">
        <f t="shared" si="5"/>
        <v>-7.7634506122790548</v>
      </c>
    </row>
    <row r="10" spans="1:22" x14ac:dyDescent="0.3">
      <c r="B10" s="269"/>
      <c r="C10" s="269"/>
      <c r="D10" s="269"/>
      <c r="E10" s="269"/>
      <c r="F10" s="271"/>
      <c r="K10" s="269"/>
      <c r="L10" s="269"/>
      <c r="M10" s="269" t="s">
        <v>256</v>
      </c>
      <c r="N10" s="271">
        <f>narg1_3</f>
        <v>0.62403642049755703</v>
      </c>
      <c r="O10" s="271"/>
      <c r="P10" s="283">
        <f t="shared" si="0"/>
        <v>85</v>
      </c>
      <c r="Q10" s="271">
        <f t="shared" si="1"/>
        <v>3.5978680257545612</v>
      </c>
      <c r="R10" s="271">
        <f t="shared" si="2"/>
        <v>0.66740954368016681</v>
      </c>
      <c r="S10" s="271"/>
      <c r="T10" s="282">
        <f t="shared" si="3"/>
        <v>-7.213817078780135</v>
      </c>
      <c r="U10" s="282">
        <f t="shared" si="4"/>
        <v>-9.3605463074633555</v>
      </c>
      <c r="V10" s="284">
        <f t="shared" si="5"/>
        <v>-7.3908709420309648</v>
      </c>
    </row>
    <row r="11" spans="1:22" x14ac:dyDescent="0.3">
      <c r="B11" s="269"/>
      <c r="C11" s="271"/>
      <c r="D11" s="269"/>
      <c r="E11" s="269" t="s">
        <v>239</v>
      </c>
      <c r="F11" s="271">
        <f>narg1</f>
        <v>0.6856729074533926</v>
      </c>
      <c r="J11" s="269" t="s">
        <v>257</v>
      </c>
      <c r="K11" s="332">
        <v>1</v>
      </c>
      <c r="L11" s="269"/>
      <c r="M11" s="269" t="s">
        <v>258</v>
      </c>
      <c r="N11" s="271">
        <f>narg1_3-1</f>
        <v>-0.37596357950244297</v>
      </c>
      <c r="O11" s="271"/>
      <c r="P11" s="283">
        <f t="shared" si="0"/>
        <v>86</v>
      </c>
      <c r="Q11" s="271">
        <f t="shared" si="1"/>
        <v>3.9397139536609345</v>
      </c>
      <c r="R11" s="271">
        <f t="shared" si="2"/>
        <v>0.80963242544269853</v>
      </c>
      <c r="S11" s="271"/>
      <c r="T11" s="282">
        <f t="shared" si="3"/>
        <v>-6.8719711508737618</v>
      </c>
      <c r="U11" s="282">
        <f t="shared" si="4"/>
        <v>-8.7365098869657984</v>
      </c>
      <c r="V11" s="284">
        <f t="shared" si="5"/>
        <v>-7.0070642923150714</v>
      </c>
    </row>
    <row r="12" spans="1:22" x14ac:dyDescent="0.3">
      <c r="B12" s="269"/>
      <c r="C12" s="269"/>
      <c r="D12" s="269"/>
      <c r="E12" s="269" t="s">
        <v>247</v>
      </c>
      <c r="F12" s="271">
        <f>narg1-1</f>
        <v>-0.3143270925466074</v>
      </c>
      <c r="K12" s="269"/>
      <c r="L12" s="269"/>
      <c r="M12" s="269" t="s">
        <v>259</v>
      </c>
      <c r="N12" s="271">
        <f>(EXP(-0.5*N4^2)/SQRT(2*PI())) / (s0_4*Sigma_4*SQRT(T_3))</f>
        <v>1.7528402795298447E-2</v>
      </c>
      <c r="O12" s="271"/>
      <c r="P12" s="283">
        <f t="shared" si="0"/>
        <v>87</v>
      </c>
      <c r="Q12" s="271">
        <f t="shared" si="1"/>
        <v>4.301484658320895</v>
      </c>
      <c r="R12" s="271">
        <f t="shared" si="2"/>
        <v>0.97381741636656827</v>
      </c>
      <c r="S12" s="271"/>
      <c r="T12" s="282">
        <f t="shared" si="3"/>
        <v>-6.5102004462138012</v>
      </c>
      <c r="U12" s="282">
        <f t="shared" si="4"/>
        <v>-8.1124734664682414</v>
      </c>
      <c r="V12" s="284">
        <f t="shared" si="5"/>
        <v>-6.6109931750654454</v>
      </c>
    </row>
    <row r="13" spans="1:22" x14ac:dyDescent="0.3">
      <c r="B13" s="269"/>
      <c r="C13" s="269"/>
      <c r="D13" s="269"/>
      <c r="E13" s="269" t="s">
        <v>248</v>
      </c>
      <c r="F13" s="271">
        <f>F11*s0_3/F8</f>
        <v>7.4126646261363538</v>
      </c>
      <c r="J13" s="268" t="s">
        <v>260</v>
      </c>
      <c r="K13" s="269"/>
      <c r="L13" s="269"/>
      <c r="M13" s="269"/>
      <c r="N13" s="271"/>
      <c r="O13" s="284"/>
      <c r="P13" s="283">
        <f t="shared" si="0"/>
        <v>88</v>
      </c>
      <c r="Q13" s="271">
        <f t="shared" si="1"/>
        <v>4.6833268682038671</v>
      </c>
      <c r="R13" s="271">
        <f t="shared" si="2"/>
        <v>1.1617646289309853</v>
      </c>
      <c r="S13" s="271"/>
      <c r="T13" s="282">
        <f t="shared" si="3"/>
        <v>-6.1283582363308291</v>
      </c>
      <c r="U13" s="282">
        <f t="shared" si="4"/>
        <v>-7.4884370459706844</v>
      </c>
      <c r="V13" s="284">
        <f t="shared" si="5"/>
        <v>-6.2016523397892414</v>
      </c>
    </row>
    <row r="14" spans="1:22" x14ac:dyDescent="0.3">
      <c r="B14" s="269"/>
      <c r="C14" s="269"/>
      <c r="D14" s="269"/>
      <c r="E14" s="269" t="s">
        <v>249</v>
      </c>
      <c r="F14" s="271">
        <f>F12*s0_3/F9</f>
        <v>-9.511362750111191</v>
      </c>
      <c r="J14" s="269" t="s">
        <v>228</v>
      </c>
      <c r="K14" s="332">
        <v>0.25</v>
      </c>
      <c r="L14" s="269" t="s">
        <v>192</v>
      </c>
      <c r="M14" s="269" t="s">
        <v>229</v>
      </c>
      <c r="N14" s="271">
        <f>(LN(S_2/X_4)+(annrate2-Div2_2+0.5*sigma2^2)*matur2)/(sigma2*SQRT(matur2))</f>
        <v>0.1825</v>
      </c>
      <c r="O14" s="284"/>
      <c r="P14" s="283">
        <f t="shared" si="0"/>
        <v>89</v>
      </c>
      <c r="Q14" s="271">
        <f t="shared" si="1"/>
        <v>5.0853301391694998</v>
      </c>
      <c r="R14" s="271">
        <f t="shared" si="2"/>
        <v>1.3751839321996222</v>
      </c>
      <c r="S14" s="271"/>
      <c r="T14" s="282">
        <f t="shared" si="3"/>
        <v>-5.7263549653651964</v>
      </c>
      <c r="U14" s="282">
        <f t="shared" si="4"/>
        <v>-6.8644006254731273</v>
      </c>
      <c r="V14" s="284">
        <f t="shared" si="5"/>
        <v>-5.7780869313100141</v>
      </c>
    </row>
    <row r="15" spans="1:22" x14ac:dyDescent="0.3">
      <c r="B15" s="269"/>
      <c r="C15" s="269"/>
      <c r="D15" s="269"/>
      <c r="E15" s="269" t="s">
        <v>240</v>
      </c>
      <c r="F15" s="271">
        <f>EXP(-anndiv*T)*_xlfn.NORM.S.DIST(_arg1,FALSE)/(s0_3*Sigma_3*SQRT(T))</f>
        <v>2.366084195083654E-2</v>
      </c>
      <c r="J15" s="269" t="s">
        <v>230</v>
      </c>
      <c r="K15" s="331">
        <v>0.25</v>
      </c>
      <c r="L15" s="269"/>
      <c r="M15" s="269" t="s">
        <v>231</v>
      </c>
      <c r="N15" s="271">
        <f>N14-sigma2*SQRT(matur2)</f>
        <v>5.7499999999999996E-2</v>
      </c>
      <c r="O15" s="284"/>
      <c r="P15" s="283">
        <f t="shared" si="0"/>
        <v>90</v>
      </c>
      <c r="Q15" s="271">
        <f t="shared" si="1"/>
        <v>5.5075280328415914</v>
      </c>
      <c r="R15" s="271">
        <f t="shared" si="2"/>
        <v>1.6156638993611701</v>
      </c>
      <c r="S15" s="271"/>
      <c r="T15" s="282">
        <f t="shared" si="3"/>
        <v>-5.3041570716931048</v>
      </c>
      <c r="U15" s="282">
        <f t="shared" si="4"/>
        <v>-6.2403642049755703</v>
      </c>
      <c r="V15" s="284">
        <f t="shared" si="5"/>
        <v>-5.3394098306286466</v>
      </c>
    </row>
    <row r="16" spans="1:22" x14ac:dyDescent="0.3">
      <c r="B16" s="269"/>
      <c r="C16" s="269"/>
      <c r="D16" s="269"/>
      <c r="E16" s="269" t="s">
        <v>241</v>
      </c>
      <c r="F16" s="272">
        <f>EXP(-anndiv*T)*_xlfn.NORM.S.DIST(_arg1,FALSE)*(s0_3*SQRT(T))</f>
        <v>17.745631463127403</v>
      </c>
      <c r="J16" s="269" t="s">
        <v>232</v>
      </c>
      <c r="K16" s="331">
        <v>0.06</v>
      </c>
      <c r="L16" s="269"/>
      <c r="M16" s="269" t="s">
        <v>233</v>
      </c>
      <c r="N16" s="271">
        <f>NORMSDIST(N14)</f>
        <v>0.57240482282098715</v>
      </c>
      <c r="O16" s="284"/>
      <c r="P16" s="283">
        <f t="shared" si="0"/>
        <v>91</v>
      </c>
      <c r="Q16" s="271">
        <f t="shared" si="1"/>
        <v>5.9498997056616219</v>
      </c>
      <c r="R16" s="271">
        <f t="shared" si="2"/>
        <v>1.8846432234269379</v>
      </c>
      <c r="S16" s="271"/>
      <c r="T16" s="282">
        <f t="shared" si="3"/>
        <v>-4.8617853988730744</v>
      </c>
      <c r="U16" s="282">
        <f t="shared" si="4"/>
        <v>-5.6163277844780133</v>
      </c>
      <c r="V16" s="284">
        <f t="shared" si="5"/>
        <v>-4.8848176174725921</v>
      </c>
    </row>
    <row r="17" spans="2:22" x14ac:dyDescent="0.3">
      <c r="B17" s="269"/>
      <c r="C17" s="269"/>
      <c r="D17" s="269"/>
      <c r="E17" s="269" t="s">
        <v>242</v>
      </c>
      <c r="F17" s="272">
        <f>-EXP(-anndiv*T)*s0_3*_xlfn.NORM.S.DIST(_arg1,FALSE)*Sigma_3/(2*SQRT(T)) - annrate_2*X_2*EXP(-annrate_2*T)*narg2</f>
        <v>-13.020069736288175</v>
      </c>
      <c r="J17" s="269" t="s">
        <v>172</v>
      </c>
      <c r="K17" s="331">
        <v>100</v>
      </c>
      <c r="L17" s="269" t="s">
        <v>192</v>
      </c>
      <c r="M17" s="269" t="s">
        <v>234</v>
      </c>
      <c r="N17" s="271">
        <f>NORMSDIST(N15)</f>
        <v>0.52292654694488827</v>
      </c>
      <c r="O17" s="284"/>
      <c r="P17" s="283">
        <f t="shared" si="0"/>
        <v>92</v>
      </c>
      <c r="Q17" s="271">
        <f t="shared" si="1"/>
        <v>6.4123718647072465</v>
      </c>
      <c r="R17" s="271">
        <f t="shared" si="2"/>
        <v>2.1833854889709485</v>
      </c>
      <c r="S17" s="271"/>
      <c r="T17" s="282">
        <f t="shared" si="3"/>
        <v>-4.3993132398274497</v>
      </c>
      <c r="U17" s="282">
        <f t="shared" si="4"/>
        <v>-4.9922913639804563</v>
      </c>
      <c r="V17" s="284">
        <f t="shared" si="5"/>
        <v>-4.4136046587047701</v>
      </c>
    </row>
    <row r="18" spans="2:22" x14ac:dyDescent="0.3">
      <c r="J18" s="269" t="s">
        <v>235</v>
      </c>
      <c r="K18" s="331">
        <v>100</v>
      </c>
      <c r="L18" s="269"/>
      <c r="M18" s="269" t="s">
        <v>236</v>
      </c>
      <c r="N18" s="271">
        <f>S_2*EXP(-Div2_2*matur2)*N16-X_4*EXP(-annrate2*matur2)*N17</f>
        <v>5.7263637890176327</v>
      </c>
      <c r="O18" s="284"/>
      <c r="P18" s="283">
        <f t="shared" si="0"/>
        <v>93</v>
      </c>
      <c r="Q18" s="271">
        <f t="shared" si="1"/>
        <v>6.8948210448012617</v>
      </c>
      <c r="R18" s="271">
        <f t="shared" si="2"/>
        <v>2.5129580330532164</v>
      </c>
      <c r="S18" s="271"/>
      <c r="T18" s="282">
        <f t="shared" si="3"/>
        <v>-3.9168640597334345</v>
      </c>
      <c r="U18" s="282">
        <f t="shared" si="4"/>
        <v>-4.3682549434828992</v>
      </c>
      <c r="V18" s="284">
        <f t="shared" si="5"/>
        <v>-3.9251749131788749</v>
      </c>
    </row>
    <row r="19" spans="2:22" x14ac:dyDescent="0.3">
      <c r="J19" s="269" t="s">
        <v>237</v>
      </c>
      <c r="K19" s="331">
        <v>0</v>
      </c>
      <c r="L19" s="269" t="s">
        <v>192</v>
      </c>
      <c r="M19" s="269" t="s">
        <v>238</v>
      </c>
      <c r="N19" s="271">
        <f>N18-K17*EXP(-Div2_2*matur2)+X_4*EXP(-annrate2*matur2)</f>
        <v>4.2375577493238836</v>
      </c>
      <c r="O19" s="284"/>
      <c r="P19" s="283">
        <f t="shared" si="0"/>
        <v>94</v>
      </c>
      <c r="Q19" s="271">
        <f t="shared" si="1"/>
        <v>7.3970761607874138</v>
      </c>
      <c r="R19" s="271">
        <f t="shared" si="2"/>
        <v>2.874215447035823</v>
      </c>
      <c r="S19" s="271"/>
      <c r="T19" s="282">
        <f t="shared" si="3"/>
        <v>-3.4146089437472824</v>
      </c>
      <c r="U19" s="282">
        <f t="shared" si="4"/>
        <v>-3.7442185229853422</v>
      </c>
      <c r="V19" s="284">
        <f t="shared" si="5"/>
        <v>-3.4190511449455698</v>
      </c>
    </row>
    <row r="20" spans="2:22" x14ac:dyDescent="0.3">
      <c r="K20" s="269"/>
      <c r="L20" s="269"/>
      <c r="M20" s="269" t="s">
        <v>261</v>
      </c>
      <c r="N20" s="271">
        <f>N16</f>
        <v>0.57240482282098715</v>
      </c>
      <c r="O20" s="284"/>
      <c r="P20" s="283">
        <f t="shared" si="0"/>
        <v>95</v>
      </c>
      <c r="Q20" s="271">
        <f t="shared" si="1"/>
        <v>7.9189212890206164</v>
      </c>
      <c r="R20" s="271">
        <f t="shared" si="2"/>
        <v>3.2677880742828336</v>
      </c>
      <c r="S20" s="271"/>
      <c r="T20" s="282">
        <f t="shared" si="3"/>
        <v>-2.8927638155140798</v>
      </c>
      <c r="U20" s="282">
        <f t="shared" si="4"/>
        <v>-3.1201821024877852</v>
      </c>
      <c r="V20" s="284">
        <f t="shared" si="5"/>
        <v>-2.8948813465693739</v>
      </c>
    </row>
    <row r="21" spans="2:22" x14ac:dyDescent="0.3">
      <c r="K21" s="271"/>
      <c r="L21" s="269"/>
      <c r="M21" s="269" t="s">
        <v>262</v>
      </c>
      <c r="N21" s="271">
        <f>N16-1</f>
        <v>-0.42759517717901285</v>
      </c>
      <c r="O21" s="284"/>
      <c r="P21" s="283">
        <f t="shared" si="0"/>
        <v>96</v>
      </c>
      <c r="Q21" s="271">
        <f t="shared" si="1"/>
        <v>8.4600986330148018</v>
      </c>
      <c r="R21" s="271">
        <f t="shared" si="2"/>
        <v>3.6940756580944836</v>
      </c>
      <c r="S21" s="271"/>
      <c r="T21" s="282">
        <f t="shared" si="3"/>
        <v>-2.3515864715198944</v>
      </c>
      <c r="U21" s="282">
        <f t="shared" si="4"/>
        <v>-2.4961456819902281</v>
      </c>
      <c r="V21" s="284">
        <f t="shared" si="5"/>
        <v>-2.3524422863610361</v>
      </c>
    </row>
    <row r="22" spans="2:22" x14ac:dyDescent="0.3">
      <c r="K22" s="269"/>
      <c r="L22" s="269"/>
      <c r="M22" s="269" t="s">
        <v>263</v>
      </c>
      <c r="N22" s="271">
        <f>(EXP(-0.5*N14^2)/SQRT(2*PI())) / (S_2*Sigma_4*SQRT(matur2))</f>
        <v>3.1388292606702464E-2</v>
      </c>
      <c r="O22" s="284"/>
      <c r="P22" s="283">
        <f t="shared" si="0"/>
        <v>97</v>
      </c>
      <c r="Q22" s="271">
        <f t="shared" si="1"/>
        <v>9.0203116297107755</v>
      </c>
      <c r="R22" s="271">
        <f t="shared" si="2"/>
        <v>4.1532461002336092</v>
      </c>
      <c r="S22" s="271"/>
      <c r="T22" s="282">
        <f t="shared" si="3"/>
        <v>-1.7913734748239207</v>
      </c>
      <c r="U22" s="282">
        <f t="shared" si="4"/>
        <v>-1.8721092614926711</v>
      </c>
      <c r="V22" s="284">
        <f t="shared" si="5"/>
        <v>-1.7916402016630641</v>
      </c>
    </row>
    <row r="23" spans="2:22" x14ac:dyDescent="0.3">
      <c r="J23" s="203" t="s">
        <v>264</v>
      </c>
      <c r="K23" s="269"/>
      <c r="L23" s="269"/>
      <c r="M23" s="269"/>
      <c r="N23" s="271"/>
      <c r="O23" s="284"/>
      <c r="P23" s="283">
        <f t="shared" si="0"/>
        <v>98</v>
      </c>
      <c r="Q23" s="271">
        <f t="shared" si="1"/>
        <v>9.5992281548692446</v>
      </c>
      <c r="R23" s="271">
        <f t="shared" si="2"/>
        <v>4.6452391122329857</v>
      </c>
      <c r="S23" s="271"/>
      <c r="T23" s="282">
        <f t="shared" si="3"/>
        <v>-1.2124569496654516</v>
      </c>
      <c r="U23" s="282">
        <f t="shared" si="4"/>
        <v>-1.2480728409951141</v>
      </c>
      <c r="V23" s="284">
        <f t="shared" si="5"/>
        <v>-1.2125087598224127</v>
      </c>
    </row>
    <row r="24" spans="2:22" x14ac:dyDescent="0.3">
      <c r="J24" s="255"/>
      <c r="K24" s="288" t="s">
        <v>254</v>
      </c>
      <c r="L24" s="288" t="s">
        <v>255</v>
      </c>
      <c r="M24" s="289" t="s">
        <v>265</v>
      </c>
      <c r="N24" s="271"/>
      <c r="O24" s="284"/>
      <c r="P24" s="283">
        <f t="shared" si="0"/>
        <v>99</v>
      </c>
      <c r="Q24" s="271">
        <f t="shared" si="1"/>
        <v>10.19648378856234</v>
      </c>
      <c r="R24" s="271">
        <f t="shared" si="2"/>
        <v>5.1697743866687631</v>
      </c>
      <c r="S24" s="271"/>
      <c r="T24" s="282">
        <f t="shared" si="3"/>
        <v>-0.61520131597235661</v>
      </c>
      <c r="U24" s="282">
        <f t="shared" si="4"/>
        <v>-0.62403642049755703</v>
      </c>
      <c r="V24" s="284">
        <f t="shared" si="5"/>
        <v>-0.61520449504413932</v>
      </c>
    </row>
    <row r="25" spans="2:22" x14ac:dyDescent="0.3">
      <c r="J25" s="259" t="s">
        <v>47</v>
      </c>
      <c r="K25" s="290">
        <f>N10</f>
        <v>0.62403642049755703</v>
      </c>
      <c r="L25" s="290">
        <f>N20</f>
        <v>0.57240482282098715</v>
      </c>
      <c r="M25" s="333">
        <v>1</v>
      </c>
      <c r="N25" s="271"/>
      <c r="O25" s="284"/>
      <c r="P25" s="283">
        <f>s0_4</f>
        <v>100</v>
      </c>
      <c r="Q25" s="271">
        <f t="shared" si="1"/>
        <v>10.811685104534696</v>
      </c>
      <c r="R25" s="271">
        <f t="shared" si="2"/>
        <v>5.7263637890176327</v>
      </c>
      <c r="S25" s="271"/>
      <c r="T25" s="282">
        <f t="shared" si="3"/>
        <v>0</v>
      </c>
      <c r="U25" s="282">
        <f t="shared" si="4"/>
        <v>0</v>
      </c>
      <c r="V25" s="284">
        <f t="shared" si="5"/>
        <v>0</v>
      </c>
    </row>
    <row r="26" spans="2:22" x14ac:dyDescent="0.3">
      <c r="J26" s="264" t="s">
        <v>240</v>
      </c>
      <c r="K26" s="291">
        <f>N12</f>
        <v>1.7528402795298447E-2</v>
      </c>
      <c r="L26" s="291">
        <f>N22</f>
        <v>3.1388292606702464E-2</v>
      </c>
      <c r="M26" s="334">
        <v>0</v>
      </c>
      <c r="N26" s="271"/>
      <c r="P26" s="283">
        <f t="shared" ref="P26:P45" si="6">P25+stepsize</f>
        <v>101</v>
      </c>
      <c r="Q26" s="271">
        <f t="shared" si="1"/>
        <v>11.44441295024594</v>
      </c>
      <c r="R26" s="271">
        <f t="shared" si="2"/>
        <v>6.3143269757058604</v>
      </c>
      <c r="S26" s="271"/>
      <c r="T26" s="282">
        <f t="shared" si="3"/>
        <v>0.63272784571124419</v>
      </c>
      <c r="U26" s="282">
        <f t="shared" si="4"/>
        <v>0.62403642049755703</v>
      </c>
      <c r="V26" s="284">
        <f t="shared" si="5"/>
        <v>0.63272479587745067</v>
      </c>
    </row>
    <row r="27" spans="2:22" x14ac:dyDescent="0.3">
      <c r="K27" s="269"/>
      <c r="L27" s="269"/>
      <c r="M27" s="269"/>
      <c r="N27" s="271"/>
      <c r="P27" s="283">
        <f t="shared" si="6"/>
        <v>102</v>
      </c>
      <c r="Q27" s="271">
        <f t="shared" si="1"/>
        <v>12.094225687607207</v>
      </c>
      <c r="R27" s="271">
        <f t="shared" si="2"/>
        <v>6.9328097815718408</v>
      </c>
      <c r="S27" s="271"/>
      <c r="T27" s="282">
        <f t="shared" si="3"/>
        <v>1.2825405830725103</v>
      </c>
      <c r="U27" s="282">
        <f t="shared" si="4"/>
        <v>1.2480728409951141</v>
      </c>
      <c r="V27" s="284">
        <f t="shared" si="5"/>
        <v>1.2824928946452374</v>
      </c>
    </row>
    <row r="28" spans="2:22" x14ac:dyDescent="0.3">
      <c r="J28" s="270" t="s">
        <v>266</v>
      </c>
      <c r="K28" s="269"/>
      <c r="L28" s="292" t="s">
        <v>267</v>
      </c>
      <c r="M28" s="293" t="s">
        <v>268</v>
      </c>
      <c r="N28" s="294" t="s">
        <v>269</v>
      </c>
      <c r="P28" s="283">
        <f t="shared" si="6"/>
        <v>103</v>
      </c>
      <c r="Q28" s="271">
        <f t="shared" si="1"/>
        <v>12.760662367710225</v>
      </c>
      <c r="R28" s="271">
        <f t="shared" si="2"/>
        <v>7.5808046894191179</v>
      </c>
      <c r="S28" s="271"/>
      <c r="T28" s="282">
        <f t="shared" si="3"/>
        <v>1.9489772631755287</v>
      </c>
      <c r="U28" s="282">
        <f t="shared" si="4"/>
        <v>1.8721092614926711</v>
      </c>
      <c r="V28" s="284">
        <f t="shared" si="5"/>
        <v>1.9487416608181007</v>
      </c>
    </row>
    <row r="29" spans="2:22" x14ac:dyDescent="0.3">
      <c r="J29" s="269" t="s">
        <v>272</v>
      </c>
      <c r="K29" s="269"/>
      <c r="L29" s="295">
        <f>K25</f>
        <v>0.62403642049755703</v>
      </c>
      <c r="M29" s="269"/>
      <c r="N29" s="271">
        <f>L29*K17</f>
        <v>62.403642049755703</v>
      </c>
      <c r="P29" s="283">
        <f t="shared" si="6"/>
        <v>104</v>
      </c>
      <c r="Q29" s="271">
        <f t="shared" si="1"/>
        <v>13.443245816156249</v>
      </c>
      <c r="R29" s="271">
        <f t="shared" si="2"/>
        <v>8.2571726933007241</v>
      </c>
      <c r="S29" s="271"/>
      <c r="T29" s="282">
        <f t="shared" si="3"/>
        <v>2.6315607116215531</v>
      </c>
      <c r="U29" s="282">
        <f t="shared" si="4"/>
        <v>2.4961456819902281</v>
      </c>
      <c r="V29" s="284">
        <f t="shared" si="5"/>
        <v>2.6308350306484769</v>
      </c>
    </row>
    <row r="30" spans="2:22" x14ac:dyDescent="0.3">
      <c r="J30" s="269" t="s">
        <v>273</v>
      </c>
      <c r="K30" s="269"/>
      <c r="L30" s="295">
        <f>K25-M30*L25</f>
        <v>0.30438404494160709</v>
      </c>
      <c r="M30" s="271">
        <f>K26/L26</f>
        <v>0.55843760012468913</v>
      </c>
      <c r="N30" s="271">
        <f>M30*N18+L30*K17</f>
        <v>33.636221345940633</v>
      </c>
      <c r="P30" s="283">
        <f t="shared" si="6"/>
        <v>105</v>
      </c>
      <c r="Q30" s="271">
        <f t="shared" si="1"/>
        <v>14.141485608861949</v>
      </c>
      <c r="R30" s="271">
        <f t="shared" si="2"/>
        <v>8.9606658921283611</v>
      </c>
      <c r="S30" s="271"/>
      <c r="T30" s="282">
        <f t="shared" si="3"/>
        <v>3.3298005043272525</v>
      </c>
      <c r="U30" s="282">
        <f t="shared" si="4"/>
        <v>3.1201821024877852</v>
      </c>
      <c r="V30" s="284">
        <f t="shared" si="5"/>
        <v>3.3280761292474281</v>
      </c>
    </row>
    <row r="31" spans="2:22" x14ac:dyDescent="0.3">
      <c r="K31" s="269"/>
      <c r="L31" s="269"/>
      <c r="M31" s="269"/>
      <c r="N31" s="271"/>
      <c r="P31" s="283">
        <f t="shared" si="6"/>
        <v>106</v>
      </c>
      <c r="Q31" s="271">
        <f t="shared" si="1"/>
        <v>14.85488092140578</v>
      </c>
      <c r="R31" s="271">
        <f t="shared" si="2"/>
        <v>9.6899501967981365</v>
      </c>
      <c r="S31" s="271"/>
      <c r="T31" s="282">
        <f t="shared" si="3"/>
        <v>4.0431958168710835</v>
      </c>
      <c r="U31" s="282">
        <f t="shared" si="4"/>
        <v>3.7442185229853422</v>
      </c>
      <c r="V31" s="284">
        <f t="shared" si="5"/>
        <v>4.0397199510974318</v>
      </c>
    </row>
    <row r="32" spans="2:22" x14ac:dyDescent="0.3">
      <c r="K32" s="269"/>
      <c r="L32" s="269"/>
      <c r="M32" s="269"/>
      <c r="N32" s="271"/>
      <c r="P32" s="283">
        <f t="shared" si="6"/>
        <v>107</v>
      </c>
      <c r="Q32" s="271">
        <f t="shared" si="1"/>
        <v>15.582923238037672</v>
      </c>
      <c r="R32" s="271">
        <f t="shared" si="2"/>
        <v>10.443627597474503</v>
      </c>
      <c r="S32" s="271"/>
      <c r="T32" s="282">
        <f t="shared" si="3"/>
        <v>4.7712381335029761</v>
      </c>
      <c r="U32" s="282">
        <f t="shared" si="4"/>
        <v>4.3682549434828992</v>
      </c>
      <c r="V32" s="284">
        <f t="shared" si="5"/>
        <v>4.7649857949409622</v>
      </c>
    </row>
    <row r="33" spans="10:22" x14ac:dyDescent="0.3">
      <c r="J33" s="269"/>
      <c r="K33" s="269"/>
      <c r="L33" s="269"/>
      <c r="M33" s="269"/>
      <c r="N33" s="271"/>
      <c r="P33" s="283">
        <f t="shared" si="6"/>
        <v>108</v>
      </c>
      <c r="Q33" s="271">
        <f t="shared" si="1"/>
        <v>16.325098909376905</v>
      </c>
      <c r="R33" s="271">
        <f t="shared" si="2"/>
        <v>11.220257513058982</v>
      </c>
      <c r="S33" s="271"/>
      <c r="T33" s="282">
        <f t="shared" si="3"/>
        <v>5.5134138048422088</v>
      </c>
      <c r="U33" s="282">
        <f t="shared" si="4"/>
        <v>4.9922913639804563</v>
      </c>
      <c r="V33" s="284">
        <f t="shared" si="5"/>
        <v>5.5030691861266021</v>
      </c>
    </row>
    <row r="34" spans="10:22" x14ac:dyDescent="0.3">
      <c r="K34" s="269"/>
      <c r="L34" s="269"/>
      <c r="M34" s="269"/>
      <c r="N34" s="271"/>
      <c r="P34" s="283">
        <f t="shared" si="6"/>
        <v>109</v>
      </c>
      <c r="Q34" s="271">
        <f t="shared" si="1"/>
        <v>17.080891550541082</v>
      </c>
      <c r="R34" s="271">
        <f t="shared" si="2"/>
        <v>12.018376827434565</v>
      </c>
      <c r="S34" s="271"/>
      <c r="T34" s="282">
        <f t="shared" si="3"/>
        <v>6.2692064460063861</v>
      </c>
      <c r="U34" s="282">
        <f t="shared" si="4"/>
        <v>5.6163277844780133</v>
      </c>
      <c r="V34" s="284">
        <f t="shared" si="5"/>
        <v>6.2531530656012748</v>
      </c>
    </row>
    <row r="35" spans="10:22" x14ac:dyDescent="0.3">
      <c r="K35" s="269"/>
      <c r="L35" s="269"/>
      <c r="M35" s="269"/>
      <c r="N35" s="271"/>
      <c r="P35" s="283">
        <f t="shared" si="6"/>
        <v>110</v>
      </c>
      <c r="Q35" s="271">
        <f t="shared" si="1"/>
        <v>17.849784273964744</v>
      </c>
      <c r="R35" s="271">
        <f t="shared" si="2"/>
        <v>12.836518302455701</v>
      </c>
      <c r="S35" s="271"/>
      <c r="T35" s="282">
        <f t="shared" si="3"/>
        <v>7.0380991694300477</v>
      </c>
      <c r="U35" s="282">
        <f t="shared" si="4"/>
        <v>6.2403642049755703</v>
      </c>
      <c r="V35" s="284">
        <f t="shared" si="5"/>
        <v>7.0144180724161558</v>
      </c>
    </row>
    <row r="36" spans="10:22" x14ac:dyDescent="0.3">
      <c r="K36" s="269"/>
      <c r="L36" s="269"/>
      <c r="M36" s="269"/>
      <c r="N36" s="271"/>
      <c r="P36" s="283">
        <f t="shared" si="6"/>
        <v>111</v>
      </c>
      <c r="Q36" s="271">
        <f t="shared" si="1"/>
        <v>18.631261753467996</v>
      </c>
      <c r="R36" s="271">
        <f t="shared" si="2"/>
        <v>13.673227142029035</v>
      </c>
      <c r="S36" s="271"/>
      <c r="T36" s="284">
        <f t="shared" si="3"/>
        <v>7.8195766489332996</v>
      </c>
      <c r="U36" s="282">
        <f t="shared" si="4"/>
        <v>6.8644006254731273</v>
      </c>
      <c r="V36" s="284">
        <f t="shared" si="5"/>
        <v>7.7860517937322129</v>
      </c>
    </row>
    <row r="37" spans="10:22" x14ac:dyDescent="0.3">
      <c r="K37" s="269"/>
      <c r="L37" s="285"/>
      <c r="M37" s="285"/>
      <c r="N37" s="271"/>
      <c r="P37" s="283">
        <f t="shared" si="6"/>
        <v>112</v>
      </c>
      <c r="Q37" s="271">
        <f t="shared" si="1"/>
        <v>19.424812118215783</v>
      </c>
      <c r="R37" s="271">
        <f t="shared" si="2"/>
        <v>14.527075561835446</v>
      </c>
      <c r="S37" s="271"/>
      <c r="T37" s="284">
        <f t="shared" si="3"/>
        <v>8.6131270136810869</v>
      </c>
      <c r="U37" s="282">
        <f t="shared" si="4"/>
        <v>7.4884370459706844</v>
      </c>
      <c r="V37" s="284">
        <f t="shared" si="5"/>
        <v>8.5672569011007695</v>
      </c>
    </row>
    <row r="38" spans="10:22" x14ac:dyDescent="0.3">
      <c r="K38" s="269"/>
      <c r="L38" s="285"/>
      <c r="M38" s="285"/>
      <c r="N38" s="271"/>
      <c r="P38" s="283">
        <f t="shared" si="6"/>
        <v>113</v>
      </c>
      <c r="Q38" s="271">
        <f t="shared" si="1"/>
        <v>20.229928677064891</v>
      </c>
      <c r="R38" s="271">
        <f t="shared" si="2"/>
        <v>15.396675292819438</v>
      </c>
      <c r="S38" s="271"/>
      <c r="T38" s="284">
        <f t="shared" si="3"/>
        <v>9.4182435725301943</v>
      </c>
      <c r="U38" s="282">
        <f t="shared" si="4"/>
        <v>8.1124734664682414</v>
      </c>
      <c r="V38" s="284">
        <f t="shared" si="5"/>
        <v>9.3572581328821514</v>
      </c>
    </row>
    <row r="39" spans="10:22" x14ac:dyDescent="0.3">
      <c r="K39" s="269"/>
      <c r="L39" s="285"/>
      <c r="M39" s="285"/>
      <c r="N39" s="271"/>
      <c r="P39" s="283">
        <f t="shared" si="6"/>
        <v>114</v>
      </c>
      <c r="Q39" s="271">
        <f t="shared" si="1"/>
        <v>21.046111475430692</v>
      </c>
      <c r="R39" s="271">
        <f t="shared" si="2"/>
        <v>16.280688011744857</v>
      </c>
      <c r="S39" s="271"/>
      <c r="T39" s="284">
        <f t="shared" si="3"/>
        <v>10.234426370895996</v>
      </c>
      <c r="U39" s="282">
        <f t="shared" si="4"/>
        <v>8.7365098869657984</v>
      </c>
      <c r="V39" s="284">
        <f t="shared" si="5"/>
        <v>10.155308119060166</v>
      </c>
    </row>
    <row r="40" spans="10:22" x14ac:dyDescent="0.3">
      <c r="J40" s="296"/>
      <c r="K40" s="297"/>
      <c r="L40" s="297"/>
      <c r="M40" s="297"/>
      <c r="N40" s="271"/>
      <c r="P40" s="283">
        <f t="shared" si="6"/>
        <v>115</v>
      </c>
      <c r="Q40" s="271">
        <f t="shared" si="1"/>
        <v>21.872868688224401</v>
      </c>
      <c r="R40" s="271">
        <f t="shared" si="2"/>
        <v>17.177833747786053</v>
      </c>
      <c r="S40" s="271"/>
      <c r="T40" s="284">
        <f t="shared" si="3"/>
        <v>11.061183583689704</v>
      </c>
      <c r="U40" s="282">
        <f t="shared" si="4"/>
        <v>9.3605463074633555</v>
      </c>
      <c r="V40" s="284">
        <f t="shared" si="5"/>
        <v>10.960692075798718</v>
      </c>
    </row>
    <row r="41" spans="10:22" x14ac:dyDescent="0.3">
      <c r="J41" s="205"/>
      <c r="K41" s="298"/>
      <c r="L41" s="290"/>
      <c r="M41" s="290"/>
      <c r="N41" s="271"/>
      <c r="P41" s="283">
        <f t="shared" si="6"/>
        <v>116</v>
      </c>
      <c r="Q41" s="271">
        <f t="shared" si="1"/>
        <v>22.70971785362137</v>
      </c>
      <c r="R41" s="271">
        <f t="shared" si="2"/>
        <v>18.086897359774014</v>
      </c>
      <c r="S41" s="271"/>
      <c r="T41" s="284">
        <f t="shared" si="3"/>
        <v>11.898032749086674</v>
      </c>
      <c r="U41" s="282">
        <f t="shared" si="4"/>
        <v>9.9845827279609125</v>
      </c>
      <c r="V41" s="284">
        <f t="shared" si="5"/>
        <v>11.772731422579561</v>
      </c>
    </row>
    <row r="42" spans="10:22" x14ac:dyDescent="0.3">
      <c r="K42" s="269"/>
      <c r="L42" s="285"/>
      <c r="M42" s="285"/>
      <c r="N42" s="271"/>
      <c r="P42" s="283">
        <f t="shared" si="6"/>
        <v>117</v>
      </c>
      <c r="Q42" s="271">
        <f t="shared" si="1"/>
        <v>23.556186953433198</v>
      </c>
      <c r="R42" s="271">
        <f t="shared" si="2"/>
        <v>19.006733214347207</v>
      </c>
      <c r="S42" s="271"/>
      <c r="T42" s="284">
        <f t="shared" si="3"/>
        <v>12.744501848898501</v>
      </c>
      <c r="U42" s="282">
        <f t="shared" si="4"/>
        <v>10.60861914845847</v>
      </c>
      <c r="V42" s="284">
        <f t="shared" si="5"/>
        <v>12.590786394657663</v>
      </c>
    </row>
    <row r="43" spans="10:22" x14ac:dyDescent="0.3">
      <c r="K43" s="269"/>
      <c r="L43" s="285"/>
      <c r="M43" s="285"/>
      <c r="N43" s="271"/>
      <c r="P43" s="283">
        <f t="shared" si="6"/>
        <v>118</v>
      </c>
      <c r="Q43" s="271">
        <f t="shared" si="1"/>
        <v>24.411815346682232</v>
      </c>
      <c r="R43" s="271">
        <f t="shared" si="2"/>
        <v>19.936268221271717</v>
      </c>
      <c r="S43" s="271"/>
      <c r="T43" s="284">
        <f t="shared" si="3"/>
        <v>13.600130242147536</v>
      </c>
      <c r="U43" s="282">
        <f t="shared" si="4"/>
        <v>11.232655568956027</v>
      </c>
      <c r="V43" s="284">
        <f t="shared" si="5"/>
        <v>13.41425773809808</v>
      </c>
    </row>
    <row r="44" spans="10:22" x14ac:dyDescent="0.3">
      <c r="K44" s="269"/>
      <c r="L44" s="285"/>
      <c r="M44" s="285"/>
      <c r="N44" s="271"/>
      <c r="P44" s="283">
        <f t="shared" si="6"/>
        <v>119</v>
      </c>
      <c r="Q44" s="271">
        <f t="shared" si="1"/>
        <v>25.276154563630115</v>
      </c>
      <c r="R44" s="271">
        <f t="shared" si="2"/>
        <v>20.874503399324823</v>
      </c>
      <c r="S44" s="271"/>
      <c r="T44" s="284">
        <f t="shared" si="3"/>
        <v>14.464469459095419</v>
      </c>
      <c r="U44" s="282">
        <f t="shared" si="4"/>
        <v>11.856691989453584</v>
      </c>
      <c r="V44" s="284">
        <f t="shared" si="5"/>
        <v>14.242587584224225</v>
      </c>
    </row>
    <row r="45" spans="10:22" x14ac:dyDescent="0.3">
      <c r="K45" s="269"/>
      <c r="L45" s="285"/>
      <c r="M45" s="285"/>
      <c r="N45" s="271"/>
      <c r="P45" s="283">
        <f t="shared" si="6"/>
        <v>120</v>
      </c>
      <c r="Q45" s="271">
        <f t="shared" si="1"/>
        <v>26.148768968005328</v>
      </c>
      <c r="R45" s="271">
        <f t="shared" si="2"/>
        <v>21.820514155324176</v>
      </c>
      <c r="S45" s="271"/>
      <c r="T45" s="284">
        <f t="shared" si="3"/>
        <v>15.337083863470632</v>
      </c>
      <c r="U45" s="282">
        <f t="shared" si="4"/>
        <v>12.480728409951141</v>
      </c>
      <c r="V45" s="284">
        <f t="shared" si="5"/>
        <v>15.075259605438262</v>
      </c>
    </row>
    <row r="46" spans="10:22" x14ac:dyDescent="0.3">
      <c r="K46" s="269"/>
      <c r="L46" s="285"/>
      <c r="M46" s="285"/>
      <c r="N46" s="271"/>
      <c r="Q46" s="285"/>
      <c r="R46" s="285"/>
      <c r="S46" s="285"/>
      <c r="U46" s="284"/>
    </row>
    <row r="47" spans="10:22" x14ac:dyDescent="0.3">
      <c r="K47" s="269"/>
      <c r="L47" s="269"/>
      <c r="M47" s="269"/>
      <c r="N47" s="271"/>
      <c r="Q47" s="269"/>
      <c r="R47" s="269"/>
      <c r="S47" s="269"/>
      <c r="U47" s="284"/>
    </row>
    <row r="48" spans="10:22" x14ac:dyDescent="0.3">
      <c r="K48" s="269"/>
      <c r="L48" s="269"/>
      <c r="M48" s="269"/>
      <c r="N48" s="271"/>
      <c r="Q48" s="269"/>
      <c r="R48" s="269"/>
      <c r="S48" s="269"/>
      <c r="U48" s="284"/>
    </row>
    <row r="49" spans="11:21" x14ac:dyDescent="0.3">
      <c r="K49" s="269"/>
      <c r="L49" s="269"/>
      <c r="M49" s="269"/>
      <c r="N49" s="271"/>
      <c r="Q49" s="269"/>
      <c r="R49" s="269"/>
      <c r="S49" s="269"/>
      <c r="U49" s="284"/>
    </row>
    <row r="50" spans="11:21" x14ac:dyDescent="0.3">
      <c r="K50" s="269"/>
      <c r="L50" s="269"/>
      <c r="M50" s="269"/>
      <c r="N50" s="271"/>
      <c r="Q50" s="269"/>
      <c r="R50" s="269"/>
      <c r="S50" s="269"/>
      <c r="U50" s="284"/>
    </row>
    <row r="51" spans="11:21" x14ac:dyDescent="0.3">
      <c r="K51" s="269"/>
      <c r="L51" s="269"/>
      <c r="M51" s="269"/>
      <c r="N51" s="271"/>
      <c r="Q51" s="269"/>
      <c r="R51" s="269"/>
      <c r="S51" s="269"/>
      <c r="U51" s="284"/>
    </row>
    <row r="52" spans="11:21" x14ac:dyDescent="0.3">
      <c r="K52" s="269"/>
      <c r="L52" s="269"/>
      <c r="M52" s="269"/>
      <c r="N52" s="271"/>
      <c r="Q52" s="269"/>
      <c r="R52" s="269"/>
      <c r="S52" s="269"/>
      <c r="U52" s="284"/>
    </row>
    <row r="53" spans="11:21" x14ac:dyDescent="0.3">
      <c r="K53" s="269"/>
      <c r="L53" s="269"/>
      <c r="M53" s="269"/>
      <c r="N53" s="271"/>
      <c r="Q53" s="269"/>
      <c r="R53" s="269"/>
      <c r="S53" s="269"/>
      <c r="U53" s="284"/>
    </row>
    <row r="54" spans="11:21" x14ac:dyDescent="0.3">
      <c r="K54" s="269"/>
      <c r="L54" s="269"/>
      <c r="M54" s="269"/>
      <c r="N54" s="271"/>
      <c r="Q54" s="269"/>
      <c r="R54" s="269"/>
      <c r="S54" s="269"/>
      <c r="U54" s="28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7640-ED63-46BF-AA86-7B162600E7FC}">
  <sheetPr codeName="Sheet14">
    <tabColor rgb="FFFFFF00"/>
  </sheetPr>
  <dimension ref="B2:MI12"/>
  <sheetViews>
    <sheetView showGridLines="0" zoomScale="70" zoomScaleNormal="70" workbookViewId="0">
      <selection activeCell="C2" sqref="C2"/>
    </sheetView>
  </sheetViews>
  <sheetFormatPr defaultRowHeight="15.6" x14ac:dyDescent="0.3"/>
  <cols>
    <col min="1" max="1" width="4.5" customWidth="1"/>
    <col min="2" max="2" width="11.69921875" customWidth="1"/>
    <col min="3" max="3" width="12.59765625" customWidth="1"/>
    <col min="7" max="7" width="14" customWidth="1"/>
    <col min="8" max="8" width="10.09765625" bestFit="1" customWidth="1"/>
    <col min="9" max="9" width="9.3984375" customWidth="1"/>
    <col min="346" max="346" width="3" customWidth="1"/>
  </cols>
  <sheetData>
    <row r="2" spans="2:347" x14ac:dyDescent="0.3">
      <c r="B2" t="s">
        <v>103</v>
      </c>
      <c r="C2" s="331">
        <v>-500</v>
      </c>
      <c r="H2" s="160">
        <f ca="1">TODAY()</f>
        <v>45211</v>
      </c>
      <c r="I2" s="160">
        <f t="shared" ref="I2:BS2" ca="1" si="0">EOMONTH(H2,1)</f>
        <v>45260</v>
      </c>
      <c r="J2" s="160">
        <f t="shared" ca="1" si="0"/>
        <v>45291</v>
      </c>
      <c r="K2" s="160">
        <f t="shared" ca="1" si="0"/>
        <v>45322</v>
      </c>
      <c r="L2" s="160">
        <f t="shared" ca="1" si="0"/>
        <v>45351</v>
      </c>
      <c r="M2" s="160">
        <f t="shared" ca="1" si="0"/>
        <v>45382</v>
      </c>
      <c r="N2" s="160">
        <f t="shared" ca="1" si="0"/>
        <v>45412</v>
      </c>
      <c r="O2" s="160">
        <f t="shared" ca="1" si="0"/>
        <v>45443</v>
      </c>
      <c r="P2" s="160">
        <f t="shared" ca="1" si="0"/>
        <v>45473</v>
      </c>
      <c r="Q2" s="160">
        <f t="shared" ca="1" si="0"/>
        <v>45504</v>
      </c>
      <c r="R2" s="160">
        <f t="shared" ca="1" si="0"/>
        <v>45535</v>
      </c>
      <c r="S2" s="160">
        <f t="shared" ca="1" si="0"/>
        <v>45565</v>
      </c>
      <c r="T2" s="160">
        <f t="shared" ca="1" si="0"/>
        <v>45596</v>
      </c>
      <c r="U2" s="160">
        <f t="shared" ca="1" si="0"/>
        <v>45626</v>
      </c>
      <c r="V2" s="160">
        <f t="shared" ca="1" si="0"/>
        <v>45657</v>
      </c>
      <c r="W2" s="160">
        <f t="shared" ca="1" si="0"/>
        <v>45688</v>
      </c>
      <c r="X2" s="160">
        <f t="shared" ca="1" si="0"/>
        <v>45716</v>
      </c>
      <c r="Y2" s="160">
        <f t="shared" ca="1" si="0"/>
        <v>45747</v>
      </c>
      <c r="Z2" s="160">
        <f t="shared" ca="1" si="0"/>
        <v>45777</v>
      </c>
      <c r="AA2" s="160">
        <f t="shared" ca="1" si="0"/>
        <v>45808</v>
      </c>
      <c r="AB2" s="160">
        <f t="shared" ca="1" si="0"/>
        <v>45838</v>
      </c>
      <c r="AC2" s="160">
        <f t="shared" ca="1" si="0"/>
        <v>45869</v>
      </c>
      <c r="AD2" s="160">
        <f t="shared" ca="1" si="0"/>
        <v>45900</v>
      </c>
      <c r="AE2" s="160">
        <f t="shared" ca="1" si="0"/>
        <v>45930</v>
      </c>
      <c r="AF2" s="160">
        <f t="shared" ca="1" si="0"/>
        <v>45961</v>
      </c>
      <c r="AG2" s="160">
        <f t="shared" ca="1" si="0"/>
        <v>45991</v>
      </c>
      <c r="AH2" s="160">
        <f t="shared" ca="1" si="0"/>
        <v>46022</v>
      </c>
      <c r="AI2" s="160">
        <f t="shared" ca="1" si="0"/>
        <v>46053</v>
      </c>
      <c r="AJ2" s="160">
        <f t="shared" ca="1" si="0"/>
        <v>46081</v>
      </c>
      <c r="AK2" s="160">
        <f t="shared" ca="1" si="0"/>
        <v>46112</v>
      </c>
      <c r="AL2" s="160">
        <f t="shared" ca="1" si="0"/>
        <v>46142</v>
      </c>
      <c r="AM2" s="160">
        <f t="shared" ca="1" si="0"/>
        <v>46173</v>
      </c>
      <c r="AN2" s="160">
        <f t="shared" ca="1" si="0"/>
        <v>46203</v>
      </c>
      <c r="AO2" s="160">
        <f t="shared" ca="1" si="0"/>
        <v>46234</v>
      </c>
      <c r="AP2" s="160">
        <f t="shared" ca="1" si="0"/>
        <v>46265</v>
      </c>
      <c r="AQ2" s="160">
        <f t="shared" ca="1" si="0"/>
        <v>46295</v>
      </c>
      <c r="AR2" s="160">
        <f t="shared" ca="1" si="0"/>
        <v>46326</v>
      </c>
      <c r="AS2" s="160">
        <f t="shared" ca="1" si="0"/>
        <v>46356</v>
      </c>
      <c r="AT2" s="160">
        <f t="shared" ca="1" si="0"/>
        <v>46387</v>
      </c>
      <c r="AU2" s="160">
        <f t="shared" ca="1" si="0"/>
        <v>46418</v>
      </c>
      <c r="AV2" s="160">
        <f t="shared" ca="1" si="0"/>
        <v>46446</v>
      </c>
      <c r="AW2" s="160">
        <f t="shared" ca="1" si="0"/>
        <v>46477</v>
      </c>
      <c r="AX2" s="160">
        <f t="shared" ca="1" si="0"/>
        <v>46507</v>
      </c>
      <c r="AY2" s="160">
        <f t="shared" ca="1" si="0"/>
        <v>46538</v>
      </c>
      <c r="AZ2" s="160">
        <f t="shared" ca="1" si="0"/>
        <v>46568</v>
      </c>
      <c r="BA2" s="160">
        <f t="shared" ca="1" si="0"/>
        <v>46599</v>
      </c>
      <c r="BB2" s="160">
        <f t="shared" ca="1" si="0"/>
        <v>46630</v>
      </c>
      <c r="BC2" s="160">
        <f t="shared" ca="1" si="0"/>
        <v>46660</v>
      </c>
      <c r="BD2" s="160">
        <f t="shared" ca="1" si="0"/>
        <v>46691</v>
      </c>
      <c r="BE2" s="160">
        <f t="shared" ca="1" si="0"/>
        <v>46721</v>
      </c>
      <c r="BF2" s="160">
        <f t="shared" ca="1" si="0"/>
        <v>46752</v>
      </c>
      <c r="BG2" s="160">
        <f t="shared" ca="1" si="0"/>
        <v>46783</v>
      </c>
      <c r="BH2" s="160">
        <f t="shared" ca="1" si="0"/>
        <v>46812</v>
      </c>
      <c r="BI2" s="160">
        <f t="shared" ca="1" si="0"/>
        <v>46843</v>
      </c>
      <c r="BJ2" s="160">
        <f t="shared" ca="1" si="0"/>
        <v>46873</v>
      </c>
      <c r="BK2" s="160">
        <f t="shared" ca="1" si="0"/>
        <v>46904</v>
      </c>
      <c r="BL2" s="160">
        <f t="shared" ca="1" si="0"/>
        <v>46934</v>
      </c>
      <c r="BM2" s="160">
        <f t="shared" ca="1" si="0"/>
        <v>46965</v>
      </c>
      <c r="BN2" s="160">
        <f t="shared" ca="1" si="0"/>
        <v>46996</v>
      </c>
      <c r="BO2" s="160">
        <f t="shared" ca="1" si="0"/>
        <v>47026</v>
      </c>
      <c r="BP2" s="160">
        <f t="shared" ca="1" si="0"/>
        <v>47057</v>
      </c>
      <c r="BQ2" s="160">
        <f t="shared" ca="1" si="0"/>
        <v>47087</v>
      </c>
      <c r="BR2" s="160">
        <f t="shared" ca="1" si="0"/>
        <v>47118</v>
      </c>
      <c r="BS2" s="160">
        <f t="shared" ca="1" si="0"/>
        <v>47149</v>
      </c>
      <c r="BT2" s="160">
        <f t="shared" ref="BT2:EE2" ca="1" si="1">EOMONTH(BS2,1)</f>
        <v>47177</v>
      </c>
      <c r="BU2" s="160">
        <f t="shared" ca="1" si="1"/>
        <v>47208</v>
      </c>
      <c r="BV2" s="160">
        <f t="shared" ca="1" si="1"/>
        <v>47238</v>
      </c>
      <c r="BW2" s="160">
        <f t="shared" ca="1" si="1"/>
        <v>47269</v>
      </c>
      <c r="BX2" s="160">
        <f t="shared" ca="1" si="1"/>
        <v>47299</v>
      </c>
      <c r="BY2" s="160">
        <f t="shared" ca="1" si="1"/>
        <v>47330</v>
      </c>
      <c r="BZ2" s="160">
        <f t="shared" ca="1" si="1"/>
        <v>47361</v>
      </c>
      <c r="CA2" s="160">
        <f t="shared" ca="1" si="1"/>
        <v>47391</v>
      </c>
      <c r="CB2" s="160">
        <f t="shared" ca="1" si="1"/>
        <v>47422</v>
      </c>
      <c r="CC2" s="160">
        <f t="shared" ca="1" si="1"/>
        <v>47452</v>
      </c>
      <c r="CD2" s="160">
        <f t="shared" ca="1" si="1"/>
        <v>47483</v>
      </c>
      <c r="CE2" s="160">
        <f t="shared" ca="1" si="1"/>
        <v>47514</v>
      </c>
      <c r="CF2" s="160">
        <f t="shared" ca="1" si="1"/>
        <v>47542</v>
      </c>
      <c r="CG2" s="160">
        <f t="shared" ca="1" si="1"/>
        <v>47573</v>
      </c>
      <c r="CH2" s="160">
        <f t="shared" ca="1" si="1"/>
        <v>47603</v>
      </c>
      <c r="CI2" s="160">
        <f t="shared" ca="1" si="1"/>
        <v>47634</v>
      </c>
      <c r="CJ2" s="160">
        <f t="shared" ca="1" si="1"/>
        <v>47664</v>
      </c>
      <c r="CK2" s="160">
        <f t="shared" ca="1" si="1"/>
        <v>47695</v>
      </c>
      <c r="CL2" s="160">
        <f t="shared" ca="1" si="1"/>
        <v>47726</v>
      </c>
      <c r="CM2" s="160">
        <f t="shared" ca="1" si="1"/>
        <v>47756</v>
      </c>
      <c r="CN2" s="160">
        <f t="shared" ca="1" si="1"/>
        <v>47787</v>
      </c>
      <c r="CO2" s="160">
        <f t="shared" ca="1" si="1"/>
        <v>47817</v>
      </c>
      <c r="CP2" s="160">
        <f t="shared" ca="1" si="1"/>
        <v>47848</v>
      </c>
      <c r="CQ2" s="160">
        <f t="shared" ca="1" si="1"/>
        <v>47879</v>
      </c>
      <c r="CR2" s="160">
        <f t="shared" ca="1" si="1"/>
        <v>47907</v>
      </c>
      <c r="CS2" s="160">
        <f t="shared" ca="1" si="1"/>
        <v>47938</v>
      </c>
      <c r="CT2" s="160">
        <f t="shared" ca="1" si="1"/>
        <v>47968</v>
      </c>
      <c r="CU2" s="160">
        <f t="shared" ca="1" si="1"/>
        <v>47999</v>
      </c>
      <c r="CV2" s="160">
        <f t="shared" ca="1" si="1"/>
        <v>48029</v>
      </c>
      <c r="CW2" s="160">
        <f t="shared" ca="1" si="1"/>
        <v>48060</v>
      </c>
      <c r="CX2" s="160">
        <f t="shared" ca="1" si="1"/>
        <v>48091</v>
      </c>
      <c r="CY2" s="160">
        <f t="shared" ca="1" si="1"/>
        <v>48121</v>
      </c>
      <c r="CZ2" s="160">
        <f t="shared" ca="1" si="1"/>
        <v>48152</v>
      </c>
      <c r="DA2" s="160">
        <f t="shared" ca="1" si="1"/>
        <v>48182</v>
      </c>
      <c r="DB2" s="160">
        <f t="shared" ca="1" si="1"/>
        <v>48213</v>
      </c>
      <c r="DC2" s="160">
        <f t="shared" ca="1" si="1"/>
        <v>48244</v>
      </c>
      <c r="DD2" s="160">
        <f t="shared" ca="1" si="1"/>
        <v>48273</v>
      </c>
      <c r="DE2" s="160">
        <f t="shared" ca="1" si="1"/>
        <v>48304</v>
      </c>
      <c r="DF2" s="160">
        <f t="shared" ca="1" si="1"/>
        <v>48334</v>
      </c>
      <c r="DG2" s="160">
        <f t="shared" ca="1" si="1"/>
        <v>48365</v>
      </c>
      <c r="DH2" s="160">
        <f t="shared" ca="1" si="1"/>
        <v>48395</v>
      </c>
      <c r="DI2" s="160">
        <f t="shared" ca="1" si="1"/>
        <v>48426</v>
      </c>
      <c r="DJ2" s="160">
        <f t="shared" ca="1" si="1"/>
        <v>48457</v>
      </c>
      <c r="DK2" s="160">
        <f t="shared" ca="1" si="1"/>
        <v>48487</v>
      </c>
      <c r="DL2" s="160">
        <f t="shared" ca="1" si="1"/>
        <v>48518</v>
      </c>
      <c r="DM2" s="160">
        <f t="shared" ca="1" si="1"/>
        <v>48548</v>
      </c>
      <c r="DN2" s="160">
        <f t="shared" ca="1" si="1"/>
        <v>48579</v>
      </c>
      <c r="DO2" s="160">
        <f t="shared" ca="1" si="1"/>
        <v>48610</v>
      </c>
      <c r="DP2" s="160">
        <f t="shared" ca="1" si="1"/>
        <v>48638</v>
      </c>
      <c r="DQ2" s="160">
        <f t="shared" ca="1" si="1"/>
        <v>48669</v>
      </c>
      <c r="DR2" s="160">
        <f t="shared" ca="1" si="1"/>
        <v>48699</v>
      </c>
      <c r="DS2" s="160">
        <f t="shared" ca="1" si="1"/>
        <v>48730</v>
      </c>
      <c r="DT2" s="160">
        <f t="shared" ca="1" si="1"/>
        <v>48760</v>
      </c>
      <c r="DU2" s="160">
        <f t="shared" ca="1" si="1"/>
        <v>48791</v>
      </c>
      <c r="DV2" s="160">
        <f t="shared" ca="1" si="1"/>
        <v>48822</v>
      </c>
      <c r="DW2" s="160">
        <f t="shared" ca="1" si="1"/>
        <v>48852</v>
      </c>
      <c r="DX2" s="160">
        <f t="shared" ca="1" si="1"/>
        <v>48883</v>
      </c>
      <c r="DY2" s="160">
        <f t="shared" ca="1" si="1"/>
        <v>48913</v>
      </c>
      <c r="DZ2" s="160">
        <f t="shared" ca="1" si="1"/>
        <v>48944</v>
      </c>
      <c r="EA2" s="160">
        <f t="shared" ca="1" si="1"/>
        <v>48975</v>
      </c>
      <c r="EB2" s="160">
        <f t="shared" ca="1" si="1"/>
        <v>49003</v>
      </c>
      <c r="EC2" s="160">
        <f t="shared" ca="1" si="1"/>
        <v>49034</v>
      </c>
      <c r="ED2" s="160">
        <f t="shared" ca="1" si="1"/>
        <v>49064</v>
      </c>
      <c r="EE2" s="160">
        <f t="shared" ca="1" si="1"/>
        <v>49095</v>
      </c>
      <c r="EF2" s="160">
        <f t="shared" ref="EF2:GE2" ca="1" si="2">EOMONTH(EE2,1)</f>
        <v>49125</v>
      </c>
      <c r="EG2" s="160">
        <f t="shared" ca="1" si="2"/>
        <v>49156</v>
      </c>
      <c r="EH2" s="160">
        <f t="shared" ca="1" si="2"/>
        <v>49187</v>
      </c>
      <c r="EI2" s="160">
        <f t="shared" ca="1" si="2"/>
        <v>49217</v>
      </c>
      <c r="EJ2" s="160">
        <f t="shared" ca="1" si="2"/>
        <v>49248</v>
      </c>
      <c r="EK2" s="160">
        <f t="shared" ca="1" si="2"/>
        <v>49278</v>
      </c>
      <c r="EL2" s="160">
        <f t="shared" ca="1" si="2"/>
        <v>49309</v>
      </c>
      <c r="EM2" s="160">
        <f t="shared" ca="1" si="2"/>
        <v>49340</v>
      </c>
      <c r="EN2" s="160">
        <f t="shared" ca="1" si="2"/>
        <v>49368</v>
      </c>
      <c r="EO2" s="160">
        <f t="shared" ca="1" si="2"/>
        <v>49399</v>
      </c>
      <c r="EP2" s="160">
        <f t="shared" ca="1" si="2"/>
        <v>49429</v>
      </c>
      <c r="EQ2" s="160">
        <f t="shared" ca="1" si="2"/>
        <v>49460</v>
      </c>
      <c r="ER2" s="160">
        <f t="shared" ca="1" si="2"/>
        <v>49490</v>
      </c>
      <c r="ES2" s="160">
        <f t="shared" ca="1" si="2"/>
        <v>49521</v>
      </c>
      <c r="ET2" s="160">
        <f t="shared" ca="1" si="2"/>
        <v>49552</v>
      </c>
      <c r="EU2" s="160">
        <f t="shared" ca="1" si="2"/>
        <v>49582</v>
      </c>
      <c r="EV2" s="160">
        <f t="shared" ca="1" si="2"/>
        <v>49613</v>
      </c>
      <c r="EW2" s="160">
        <f t="shared" ca="1" si="2"/>
        <v>49643</v>
      </c>
      <c r="EX2" s="160">
        <f t="shared" ca="1" si="2"/>
        <v>49674</v>
      </c>
      <c r="EY2" s="160">
        <f t="shared" ca="1" si="2"/>
        <v>49705</v>
      </c>
      <c r="EZ2" s="160">
        <f t="shared" ca="1" si="2"/>
        <v>49734</v>
      </c>
      <c r="FA2" s="160">
        <f t="shared" ca="1" si="2"/>
        <v>49765</v>
      </c>
      <c r="FB2" s="160">
        <f t="shared" ca="1" si="2"/>
        <v>49795</v>
      </c>
      <c r="FC2" s="160">
        <f t="shared" ca="1" si="2"/>
        <v>49826</v>
      </c>
      <c r="FD2" s="160">
        <f t="shared" ca="1" si="2"/>
        <v>49856</v>
      </c>
      <c r="FE2" s="160">
        <f t="shared" ca="1" si="2"/>
        <v>49887</v>
      </c>
      <c r="FF2" s="160">
        <f t="shared" ca="1" si="2"/>
        <v>49918</v>
      </c>
      <c r="FG2" s="160">
        <f t="shared" ca="1" si="2"/>
        <v>49948</v>
      </c>
      <c r="FH2" s="160">
        <f t="shared" ca="1" si="2"/>
        <v>49979</v>
      </c>
      <c r="FI2" s="160">
        <f t="shared" ca="1" si="2"/>
        <v>50009</v>
      </c>
      <c r="FJ2" s="160">
        <f t="shared" ca="1" si="2"/>
        <v>50040</v>
      </c>
      <c r="FK2" s="160">
        <f t="shared" ca="1" si="2"/>
        <v>50071</v>
      </c>
      <c r="FL2" s="160">
        <f t="shared" ca="1" si="2"/>
        <v>50099</v>
      </c>
      <c r="FM2" s="160">
        <f t="shared" ca="1" si="2"/>
        <v>50130</v>
      </c>
      <c r="FN2" s="160">
        <f t="shared" ca="1" si="2"/>
        <v>50160</v>
      </c>
      <c r="FO2" s="160">
        <f t="shared" ca="1" si="2"/>
        <v>50191</v>
      </c>
      <c r="FP2" s="160">
        <f t="shared" ca="1" si="2"/>
        <v>50221</v>
      </c>
      <c r="FQ2" s="160">
        <f t="shared" ca="1" si="2"/>
        <v>50252</v>
      </c>
      <c r="FR2" s="160">
        <f t="shared" ca="1" si="2"/>
        <v>50283</v>
      </c>
      <c r="FS2" s="160">
        <f t="shared" ca="1" si="2"/>
        <v>50313</v>
      </c>
      <c r="FT2" s="160">
        <f t="shared" ca="1" si="2"/>
        <v>50344</v>
      </c>
      <c r="FU2" s="160">
        <f t="shared" ca="1" si="2"/>
        <v>50374</v>
      </c>
      <c r="FV2" s="160">
        <f t="shared" ca="1" si="2"/>
        <v>50405</v>
      </c>
      <c r="FW2" s="160">
        <f t="shared" ca="1" si="2"/>
        <v>50436</v>
      </c>
      <c r="FX2" s="160">
        <f t="shared" ca="1" si="2"/>
        <v>50464</v>
      </c>
      <c r="FY2" s="160">
        <f t="shared" ca="1" si="2"/>
        <v>50495</v>
      </c>
      <c r="FZ2" s="160">
        <f t="shared" ca="1" si="2"/>
        <v>50525</v>
      </c>
      <c r="GA2" s="160">
        <f t="shared" ca="1" si="2"/>
        <v>50556</v>
      </c>
      <c r="GB2" s="160">
        <f t="shared" ca="1" si="2"/>
        <v>50586</v>
      </c>
      <c r="GC2" s="160">
        <f t="shared" ca="1" si="2"/>
        <v>50617</v>
      </c>
      <c r="GD2" s="160">
        <f t="shared" ca="1" si="2"/>
        <v>50648</v>
      </c>
      <c r="GE2" s="160">
        <f t="shared" ca="1" si="2"/>
        <v>50678</v>
      </c>
      <c r="GF2" s="160">
        <f t="shared" ref="GF2:HK2" ca="1" si="3">EOMONTH(GE2,1)</f>
        <v>50709</v>
      </c>
      <c r="GG2" s="160">
        <f t="shared" ca="1" si="3"/>
        <v>50739</v>
      </c>
      <c r="GH2" s="160">
        <f t="shared" ca="1" si="3"/>
        <v>50770</v>
      </c>
      <c r="GI2" s="160">
        <f t="shared" ca="1" si="3"/>
        <v>50801</v>
      </c>
      <c r="GJ2" s="160">
        <f t="shared" ca="1" si="3"/>
        <v>50829</v>
      </c>
      <c r="GK2" s="160">
        <f t="shared" ca="1" si="3"/>
        <v>50860</v>
      </c>
      <c r="GL2" s="160">
        <f t="shared" ca="1" si="3"/>
        <v>50890</v>
      </c>
      <c r="GM2" s="160">
        <f t="shared" ca="1" si="3"/>
        <v>50921</v>
      </c>
      <c r="GN2" s="160">
        <f t="shared" ca="1" si="3"/>
        <v>50951</v>
      </c>
      <c r="GO2" s="160">
        <f t="shared" ca="1" si="3"/>
        <v>50982</v>
      </c>
      <c r="GP2" s="160">
        <f t="shared" ca="1" si="3"/>
        <v>51013</v>
      </c>
      <c r="GQ2" s="160">
        <f t="shared" ca="1" si="3"/>
        <v>51043</v>
      </c>
      <c r="GR2" s="160">
        <f t="shared" ca="1" si="3"/>
        <v>51074</v>
      </c>
      <c r="GS2" s="160">
        <f t="shared" ca="1" si="3"/>
        <v>51104</v>
      </c>
      <c r="GT2" s="160">
        <f t="shared" ca="1" si="3"/>
        <v>51135</v>
      </c>
      <c r="GU2" s="160">
        <f t="shared" ca="1" si="3"/>
        <v>51166</v>
      </c>
      <c r="GV2" s="160">
        <f t="shared" ca="1" si="3"/>
        <v>51195</v>
      </c>
      <c r="GW2" s="160">
        <f t="shared" ca="1" si="3"/>
        <v>51226</v>
      </c>
      <c r="GX2" s="160">
        <f t="shared" ca="1" si="3"/>
        <v>51256</v>
      </c>
      <c r="GY2" s="160">
        <f t="shared" ca="1" si="3"/>
        <v>51287</v>
      </c>
      <c r="GZ2" s="160">
        <f t="shared" ca="1" si="3"/>
        <v>51317</v>
      </c>
      <c r="HA2" s="160">
        <f t="shared" ca="1" si="3"/>
        <v>51348</v>
      </c>
      <c r="HB2" s="160">
        <f t="shared" ca="1" si="3"/>
        <v>51379</v>
      </c>
      <c r="HC2" s="160">
        <f t="shared" ca="1" si="3"/>
        <v>51409</v>
      </c>
      <c r="HD2" s="160">
        <f t="shared" ca="1" si="3"/>
        <v>51440</v>
      </c>
      <c r="HE2" s="160">
        <f t="shared" ca="1" si="3"/>
        <v>51470</v>
      </c>
      <c r="HF2" s="160">
        <f t="shared" ca="1" si="3"/>
        <v>51501</v>
      </c>
      <c r="HG2" s="160">
        <f t="shared" ca="1" si="3"/>
        <v>51532</v>
      </c>
      <c r="HH2" s="160">
        <f t="shared" ca="1" si="3"/>
        <v>51560</v>
      </c>
      <c r="HI2" s="160">
        <f t="shared" ca="1" si="3"/>
        <v>51591</v>
      </c>
      <c r="HJ2" s="160">
        <f t="shared" ca="1" si="3"/>
        <v>51621</v>
      </c>
      <c r="HK2" s="160">
        <f t="shared" ca="1" si="3"/>
        <v>51652</v>
      </c>
      <c r="HL2" s="160">
        <f t="shared" ref="HL2:IQ2" ca="1" si="4">EOMONTH(HK2,1)</f>
        <v>51682</v>
      </c>
      <c r="HM2" s="160">
        <f t="shared" ca="1" si="4"/>
        <v>51713</v>
      </c>
      <c r="HN2" s="160">
        <f t="shared" ca="1" si="4"/>
        <v>51744</v>
      </c>
      <c r="HO2" s="160">
        <f t="shared" ca="1" si="4"/>
        <v>51774</v>
      </c>
      <c r="HP2" s="160">
        <f t="shared" ca="1" si="4"/>
        <v>51805</v>
      </c>
      <c r="HQ2" s="160">
        <f t="shared" ca="1" si="4"/>
        <v>51835</v>
      </c>
      <c r="HR2" s="160">
        <f t="shared" ca="1" si="4"/>
        <v>51866</v>
      </c>
      <c r="HS2" s="160">
        <f t="shared" ca="1" si="4"/>
        <v>51897</v>
      </c>
      <c r="HT2" s="160">
        <f t="shared" ca="1" si="4"/>
        <v>51925</v>
      </c>
      <c r="HU2" s="160">
        <f t="shared" ca="1" si="4"/>
        <v>51956</v>
      </c>
      <c r="HV2" s="160">
        <f t="shared" ca="1" si="4"/>
        <v>51986</v>
      </c>
      <c r="HW2" s="160">
        <f t="shared" ca="1" si="4"/>
        <v>52017</v>
      </c>
      <c r="HX2" s="160">
        <f t="shared" ca="1" si="4"/>
        <v>52047</v>
      </c>
      <c r="HY2" s="160">
        <f t="shared" ca="1" si="4"/>
        <v>52078</v>
      </c>
      <c r="HZ2" s="160">
        <f t="shared" ca="1" si="4"/>
        <v>52109</v>
      </c>
      <c r="IA2" s="160">
        <f t="shared" ca="1" si="4"/>
        <v>52139</v>
      </c>
      <c r="IB2" s="160">
        <f t="shared" ca="1" si="4"/>
        <v>52170</v>
      </c>
      <c r="IC2" s="160">
        <f t="shared" ca="1" si="4"/>
        <v>52200</v>
      </c>
      <c r="ID2" s="160">
        <f t="shared" ca="1" si="4"/>
        <v>52231</v>
      </c>
      <c r="IE2" s="160">
        <f t="shared" ca="1" si="4"/>
        <v>52262</v>
      </c>
      <c r="IF2" s="160">
        <f t="shared" ca="1" si="4"/>
        <v>52290</v>
      </c>
      <c r="IG2" s="160">
        <f t="shared" ca="1" si="4"/>
        <v>52321</v>
      </c>
      <c r="IH2" s="160">
        <f t="shared" ca="1" si="4"/>
        <v>52351</v>
      </c>
      <c r="II2" s="160">
        <f t="shared" ca="1" si="4"/>
        <v>52382</v>
      </c>
      <c r="IJ2" s="160">
        <f t="shared" ca="1" si="4"/>
        <v>52412</v>
      </c>
      <c r="IK2" s="160">
        <f t="shared" ca="1" si="4"/>
        <v>52443</v>
      </c>
      <c r="IL2" s="160">
        <f t="shared" ca="1" si="4"/>
        <v>52474</v>
      </c>
      <c r="IM2" s="160">
        <f t="shared" ca="1" si="4"/>
        <v>52504</v>
      </c>
      <c r="IN2" s="160">
        <f t="shared" ca="1" si="4"/>
        <v>52535</v>
      </c>
      <c r="IO2" s="160">
        <f t="shared" ca="1" si="4"/>
        <v>52565</v>
      </c>
      <c r="IP2" s="160">
        <f t="shared" ca="1" si="4"/>
        <v>52596</v>
      </c>
      <c r="IQ2" s="160">
        <f t="shared" ca="1" si="4"/>
        <v>52627</v>
      </c>
      <c r="IR2" s="160">
        <f t="shared" ref="IR2:JW2" ca="1" si="5">EOMONTH(IQ2,1)</f>
        <v>52656</v>
      </c>
      <c r="IS2" s="160">
        <f t="shared" ca="1" si="5"/>
        <v>52687</v>
      </c>
      <c r="IT2" s="160">
        <f t="shared" ca="1" si="5"/>
        <v>52717</v>
      </c>
      <c r="IU2" s="160">
        <f t="shared" ca="1" si="5"/>
        <v>52748</v>
      </c>
      <c r="IV2" s="160">
        <f t="shared" ca="1" si="5"/>
        <v>52778</v>
      </c>
      <c r="IW2" s="160">
        <f t="shared" ca="1" si="5"/>
        <v>52809</v>
      </c>
      <c r="IX2" s="160">
        <f t="shared" ca="1" si="5"/>
        <v>52840</v>
      </c>
      <c r="IY2" s="160">
        <f t="shared" ca="1" si="5"/>
        <v>52870</v>
      </c>
      <c r="IZ2" s="160">
        <f t="shared" ca="1" si="5"/>
        <v>52901</v>
      </c>
      <c r="JA2" s="160">
        <f t="shared" ca="1" si="5"/>
        <v>52931</v>
      </c>
      <c r="JB2" s="160">
        <f t="shared" ca="1" si="5"/>
        <v>52962</v>
      </c>
      <c r="JC2" s="160">
        <f t="shared" ca="1" si="5"/>
        <v>52993</v>
      </c>
      <c r="JD2" s="160">
        <f t="shared" ca="1" si="5"/>
        <v>53021</v>
      </c>
      <c r="JE2" s="160">
        <f t="shared" ca="1" si="5"/>
        <v>53052</v>
      </c>
      <c r="JF2" s="160">
        <f t="shared" ca="1" si="5"/>
        <v>53082</v>
      </c>
      <c r="JG2" s="160">
        <f t="shared" ca="1" si="5"/>
        <v>53113</v>
      </c>
      <c r="JH2" s="160">
        <f t="shared" ca="1" si="5"/>
        <v>53143</v>
      </c>
      <c r="JI2" s="160">
        <f t="shared" ca="1" si="5"/>
        <v>53174</v>
      </c>
      <c r="JJ2" s="160">
        <f t="shared" ca="1" si="5"/>
        <v>53205</v>
      </c>
      <c r="JK2" s="160">
        <f t="shared" ca="1" si="5"/>
        <v>53235</v>
      </c>
      <c r="JL2" s="160">
        <f t="shared" ca="1" si="5"/>
        <v>53266</v>
      </c>
      <c r="JM2" s="160">
        <f t="shared" ca="1" si="5"/>
        <v>53296</v>
      </c>
      <c r="JN2" s="160">
        <f t="shared" ca="1" si="5"/>
        <v>53327</v>
      </c>
      <c r="JO2" s="160">
        <f t="shared" ca="1" si="5"/>
        <v>53358</v>
      </c>
      <c r="JP2" s="160">
        <f t="shared" ca="1" si="5"/>
        <v>53386</v>
      </c>
      <c r="JQ2" s="160">
        <f t="shared" ca="1" si="5"/>
        <v>53417</v>
      </c>
      <c r="JR2" s="160">
        <f t="shared" ca="1" si="5"/>
        <v>53447</v>
      </c>
      <c r="JS2" s="160">
        <f t="shared" ca="1" si="5"/>
        <v>53478</v>
      </c>
      <c r="JT2" s="160">
        <f t="shared" ca="1" si="5"/>
        <v>53508</v>
      </c>
      <c r="JU2" s="160">
        <f t="shared" ca="1" si="5"/>
        <v>53539</v>
      </c>
      <c r="JV2" s="160">
        <f t="shared" ca="1" si="5"/>
        <v>53570</v>
      </c>
      <c r="JW2" s="160">
        <f t="shared" ca="1" si="5"/>
        <v>53600</v>
      </c>
      <c r="JX2" s="160">
        <f t="shared" ref="JX2:LC2" ca="1" si="6">EOMONTH(JW2,1)</f>
        <v>53631</v>
      </c>
      <c r="JY2" s="160">
        <f t="shared" ca="1" si="6"/>
        <v>53661</v>
      </c>
      <c r="JZ2" s="160">
        <f t="shared" ca="1" si="6"/>
        <v>53692</v>
      </c>
      <c r="KA2" s="160">
        <f t="shared" ca="1" si="6"/>
        <v>53723</v>
      </c>
      <c r="KB2" s="160">
        <f t="shared" ca="1" si="6"/>
        <v>53751</v>
      </c>
      <c r="KC2" s="160">
        <f t="shared" ca="1" si="6"/>
        <v>53782</v>
      </c>
      <c r="KD2" s="160">
        <f t="shared" ca="1" si="6"/>
        <v>53812</v>
      </c>
      <c r="KE2" s="160">
        <f t="shared" ca="1" si="6"/>
        <v>53843</v>
      </c>
      <c r="KF2" s="160">
        <f t="shared" ca="1" si="6"/>
        <v>53873</v>
      </c>
      <c r="KG2" s="160">
        <f t="shared" ca="1" si="6"/>
        <v>53904</v>
      </c>
      <c r="KH2" s="160">
        <f t="shared" ca="1" si="6"/>
        <v>53935</v>
      </c>
      <c r="KI2" s="160">
        <f t="shared" ca="1" si="6"/>
        <v>53965</v>
      </c>
      <c r="KJ2" s="160">
        <f t="shared" ca="1" si="6"/>
        <v>53996</v>
      </c>
      <c r="KK2" s="160">
        <f t="shared" ca="1" si="6"/>
        <v>54026</v>
      </c>
      <c r="KL2" s="160">
        <f t="shared" ca="1" si="6"/>
        <v>54057</v>
      </c>
      <c r="KM2" s="160">
        <f t="shared" ca="1" si="6"/>
        <v>54088</v>
      </c>
      <c r="KN2" s="160">
        <f t="shared" ca="1" si="6"/>
        <v>54117</v>
      </c>
      <c r="KO2" s="160">
        <f t="shared" ca="1" si="6"/>
        <v>54148</v>
      </c>
      <c r="KP2" s="160">
        <f t="shared" ca="1" si="6"/>
        <v>54178</v>
      </c>
      <c r="KQ2" s="160">
        <f t="shared" ca="1" si="6"/>
        <v>54209</v>
      </c>
      <c r="KR2" s="160">
        <f t="shared" ca="1" si="6"/>
        <v>54239</v>
      </c>
      <c r="KS2" s="160">
        <f t="shared" ca="1" si="6"/>
        <v>54270</v>
      </c>
      <c r="KT2" s="160">
        <f t="shared" ca="1" si="6"/>
        <v>54301</v>
      </c>
      <c r="KU2" s="160">
        <f t="shared" ca="1" si="6"/>
        <v>54331</v>
      </c>
      <c r="KV2" s="160">
        <f t="shared" ca="1" si="6"/>
        <v>54362</v>
      </c>
      <c r="KW2" s="160">
        <f t="shared" ca="1" si="6"/>
        <v>54392</v>
      </c>
      <c r="KX2" s="160">
        <f t="shared" ca="1" si="6"/>
        <v>54423</v>
      </c>
      <c r="KY2" s="160">
        <f t="shared" ca="1" si="6"/>
        <v>54454</v>
      </c>
      <c r="KZ2" s="160">
        <f t="shared" ca="1" si="6"/>
        <v>54482</v>
      </c>
      <c r="LA2" s="160">
        <f t="shared" ca="1" si="6"/>
        <v>54513</v>
      </c>
      <c r="LB2" s="160">
        <f t="shared" ca="1" si="6"/>
        <v>54543</v>
      </c>
      <c r="LC2" s="160">
        <f t="shared" ca="1" si="6"/>
        <v>54574</v>
      </c>
      <c r="LD2" s="160">
        <f t="shared" ref="LD2:MG2" ca="1" si="7">EOMONTH(LC2,1)</f>
        <v>54604</v>
      </c>
      <c r="LE2" s="160">
        <f t="shared" ca="1" si="7"/>
        <v>54635</v>
      </c>
      <c r="LF2" s="160">
        <f t="shared" ca="1" si="7"/>
        <v>54666</v>
      </c>
      <c r="LG2" s="160">
        <f t="shared" ca="1" si="7"/>
        <v>54696</v>
      </c>
      <c r="LH2" s="160">
        <f t="shared" ca="1" si="7"/>
        <v>54727</v>
      </c>
      <c r="LI2" s="160">
        <f t="shared" ca="1" si="7"/>
        <v>54757</v>
      </c>
      <c r="LJ2" s="160">
        <f t="shared" ca="1" si="7"/>
        <v>54788</v>
      </c>
      <c r="LK2" s="160">
        <f t="shared" ca="1" si="7"/>
        <v>54819</v>
      </c>
      <c r="LL2" s="160">
        <f t="shared" ca="1" si="7"/>
        <v>54847</v>
      </c>
      <c r="LM2" s="160">
        <f t="shared" ca="1" si="7"/>
        <v>54878</v>
      </c>
      <c r="LN2" s="160">
        <f t="shared" ca="1" si="7"/>
        <v>54908</v>
      </c>
      <c r="LO2" s="160">
        <f t="shared" ca="1" si="7"/>
        <v>54939</v>
      </c>
      <c r="LP2" s="160">
        <f t="shared" ca="1" si="7"/>
        <v>54969</v>
      </c>
      <c r="LQ2" s="160">
        <f t="shared" ca="1" si="7"/>
        <v>55000</v>
      </c>
      <c r="LR2" s="160">
        <f t="shared" ca="1" si="7"/>
        <v>55031</v>
      </c>
      <c r="LS2" s="160">
        <f t="shared" ca="1" si="7"/>
        <v>55061</v>
      </c>
      <c r="LT2" s="160">
        <f t="shared" ca="1" si="7"/>
        <v>55092</v>
      </c>
      <c r="LU2" s="160">
        <f t="shared" ca="1" si="7"/>
        <v>55122</v>
      </c>
      <c r="LV2" s="160">
        <f t="shared" ca="1" si="7"/>
        <v>55153</v>
      </c>
      <c r="LW2" s="160">
        <f t="shared" ca="1" si="7"/>
        <v>55184</v>
      </c>
      <c r="LX2" s="160">
        <f t="shared" ca="1" si="7"/>
        <v>55212</v>
      </c>
      <c r="LY2" s="160">
        <f t="shared" ca="1" si="7"/>
        <v>55243</v>
      </c>
      <c r="LZ2" s="160">
        <f t="shared" ca="1" si="7"/>
        <v>55273</v>
      </c>
      <c r="MA2" s="160">
        <f t="shared" ca="1" si="7"/>
        <v>55304</v>
      </c>
      <c r="MB2" s="160">
        <f t="shared" ca="1" si="7"/>
        <v>55334</v>
      </c>
      <c r="MC2" s="160">
        <f t="shared" ca="1" si="7"/>
        <v>55365</v>
      </c>
      <c r="MD2" s="160">
        <f t="shared" ca="1" si="7"/>
        <v>55396</v>
      </c>
      <c r="ME2" s="160">
        <f t="shared" ca="1" si="7"/>
        <v>55426</v>
      </c>
      <c r="MF2" s="160">
        <f t="shared" ca="1" si="7"/>
        <v>55457</v>
      </c>
      <c r="MG2" s="160">
        <f t="shared" ca="1" si="7"/>
        <v>55487</v>
      </c>
    </row>
    <row r="3" spans="2:347" x14ac:dyDescent="0.3">
      <c r="B3" t="s">
        <v>188</v>
      </c>
      <c r="C3" s="327">
        <v>1000</v>
      </c>
      <c r="G3" t="s">
        <v>160</v>
      </c>
      <c r="H3" s="79">
        <f ca="1">IF(AND(EOMONTH($C$7,0)&gt;=H2,(EOMONTH($C$7,0))&lt;I2),$C$3,0)</f>
        <v>0</v>
      </c>
      <c r="I3" s="79">
        <f t="shared" ref="I3:BT3" ca="1" si="8">IF(AND(EOMONTH($C$7,0)&gt;=I2,(EOMONTH($C$7,0))&lt;J2),$C$3,0)</f>
        <v>0</v>
      </c>
      <c r="J3" s="79">
        <f t="shared" ca="1" si="8"/>
        <v>0</v>
      </c>
      <c r="K3" s="79">
        <f t="shared" ca="1" si="8"/>
        <v>0</v>
      </c>
      <c r="L3" s="79">
        <f t="shared" ca="1" si="8"/>
        <v>0</v>
      </c>
      <c r="M3" s="79">
        <f t="shared" ca="1" si="8"/>
        <v>0</v>
      </c>
      <c r="N3" s="79">
        <f t="shared" ca="1" si="8"/>
        <v>0</v>
      </c>
      <c r="O3" s="79">
        <f t="shared" ca="1" si="8"/>
        <v>0</v>
      </c>
      <c r="P3" s="79">
        <f t="shared" ca="1" si="8"/>
        <v>0</v>
      </c>
      <c r="Q3" s="79">
        <f t="shared" ca="1" si="8"/>
        <v>0</v>
      </c>
      <c r="R3" s="79">
        <f t="shared" ca="1" si="8"/>
        <v>0</v>
      </c>
      <c r="S3" s="79">
        <f t="shared" ca="1" si="8"/>
        <v>0</v>
      </c>
      <c r="T3" s="79">
        <f t="shared" ca="1" si="8"/>
        <v>0</v>
      </c>
      <c r="U3" s="79">
        <f t="shared" ca="1" si="8"/>
        <v>0</v>
      </c>
      <c r="V3" s="79">
        <f t="shared" ca="1" si="8"/>
        <v>0</v>
      </c>
      <c r="W3" s="79">
        <f t="shared" ca="1" si="8"/>
        <v>1000</v>
      </c>
      <c r="X3" s="79">
        <f t="shared" ca="1" si="8"/>
        <v>0</v>
      </c>
      <c r="Y3" s="79">
        <f t="shared" ca="1" si="8"/>
        <v>0</v>
      </c>
      <c r="Z3" s="79">
        <f t="shared" ca="1" si="8"/>
        <v>0</v>
      </c>
      <c r="AA3" s="79">
        <f t="shared" ca="1" si="8"/>
        <v>0</v>
      </c>
      <c r="AB3" s="79">
        <f t="shared" ca="1" si="8"/>
        <v>0</v>
      </c>
      <c r="AC3" s="79">
        <f t="shared" ca="1" si="8"/>
        <v>0</v>
      </c>
      <c r="AD3" s="79">
        <f t="shared" ca="1" si="8"/>
        <v>0</v>
      </c>
      <c r="AE3" s="79">
        <f t="shared" ca="1" si="8"/>
        <v>0</v>
      </c>
      <c r="AF3" s="79">
        <f t="shared" ca="1" si="8"/>
        <v>0</v>
      </c>
      <c r="AG3" s="79">
        <f t="shared" ca="1" si="8"/>
        <v>0</v>
      </c>
      <c r="AH3" s="79">
        <f t="shared" ca="1" si="8"/>
        <v>0</v>
      </c>
      <c r="AI3" s="79">
        <f t="shared" ca="1" si="8"/>
        <v>0</v>
      </c>
      <c r="AJ3" s="79">
        <f t="shared" ca="1" si="8"/>
        <v>0</v>
      </c>
      <c r="AK3" s="79">
        <f t="shared" ca="1" si="8"/>
        <v>0</v>
      </c>
      <c r="AL3" s="79">
        <f t="shared" ca="1" si="8"/>
        <v>0</v>
      </c>
      <c r="AM3" s="79">
        <f t="shared" ca="1" si="8"/>
        <v>0</v>
      </c>
      <c r="AN3" s="79">
        <f t="shared" ca="1" si="8"/>
        <v>0</v>
      </c>
      <c r="AO3" s="79">
        <f t="shared" ca="1" si="8"/>
        <v>0</v>
      </c>
      <c r="AP3" s="79">
        <f t="shared" ca="1" si="8"/>
        <v>0</v>
      </c>
      <c r="AQ3" s="79">
        <f t="shared" ca="1" si="8"/>
        <v>0</v>
      </c>
      <c r="AR3" s="79">
        <f t="shared" ca="1" si="8"/>
        <v>0</v>
      </c>
      <c r="AS3" s="79">
        <f t="shared" ca="1" si="8"/>
        <v>0</v>
      </c>
      <c r="AT3" s="79">
        <f t="shared" ca="1" si="8"/>
        <v>0</v>
      </c>
      <c r="AU3" s="79">
        <f t="shared" ca="1" si="8"/>
        <v>0</v>
      </c>
      <c r="AV3" s="79">
        <f t="shared" ca="1" si="8"/>
        <v>0</v>
      </c>
      <c r="AW3" s="79">
        <f t="shared" ca="1" si="8"/>
        <v>0</v>
      </c>
      <c r="AX3" s="79">
        <f t="shared" ca="1" si="8"/>
        <v>0</v>
      </c>
      <c r="AY3" s="79">
        <f t="shared" ca="1" si="8"/>
        <v>0</v>
      </c>
      <c r="AZ3" s="79">
        <f t="shared" ca="1" si="8"/>
        <v>0</v>
      </c>
      <c r="BA3" s="79">
        <f t="shared" ca="1" si="8"/>
        <v>0</v>
      </c>
      <c r="BB3" s="79">
        <f t="shared" ca="1" si="8"/>
        <v>0</v>
      </c>
      <c r="BC3" s="79">
        <f t="shared" ca="1" si="8"/>
        <v>0</v>
      </c>
      <c r="BD3" s="79">
        <f t="shared" ca="1" si="8"/>
        <v>0</v>
      </c>
      <c r="BE3" s="79">
        <f t="shared" ca="1" si="8"/>
        <v>0</v>
      </c>
      <c r="BF3" s="79">
        <f t="shared" ca="1" si="8"/>
        <v>0</v>
      </c>
      <c r="BG3" s="79">
        <f t="shared" ca="1" si="8"/>
        <v>0</v>
      </c>
      <c r="BH3" s="79">
        <f t="shared" ca="1" si="8"/>
        <v>0</v>
      </c>
      <c r="BI3" s="79">
        <f t="shared" ca="1" si="8"/>
        <v>0</v>
      </c>
      <c r="BJ3" s="79">
        <f t="shared" ca="1" si="8"/>
        <v>0</v>
      </c>
      <c r="BK3" s="79">
        <f t="shared" ca="1" si="8"/>
        <v>0</v>
      </c>
      <c r="BL3" s="79">
        <f t="shared" ca="1" si="8"/>
        <v>0</v>
      </c>
      <c r="BM3" s="79">
        <f t="shared" ca="1" si="8"/>
        <v>0</v>
      </c>
      <c r="BN3" s="79">
        <f t="shared" ca="1" si="8"/>
        <v>0</v>
      </c>
      <c r="BO3" s="79">
        <f t="shared" ca="1" si="8"/>
        <v>0</v>
      </c>
      <c r="BP3" s="79">
        <f t="shared" ca="1" si="8"/>
        <v>0</v>
      </c>
      <c r="BQ3" s="79">
        <f t="shared" ca="1" si="8"/>
        <v>0</v>
      </c>
      <c r="BR3" s="79">
        <f t="shared" ca="1" si="8"/>
        <v>0</v>
      </c>
      <c r="BS3" s="79">
        <f t="shared" ca="1" si="8"/>
        <v>0</v>
      </c>
      <c r="BT3" s="79">
        <f t="shared" ca="1" si="8"/>
        <v>0</v>
      </c>
      <c r="BU3" s="79">
        <f t="shared" ref="BU3:EF3" ca="1" si="9">IF(AND(EOMONTH($C$7,0)&gt;=BU2,(EOMONTH($C$7,0))&lt;BV2),$C$3,0)</f>
        <v>0</v>
      </c>
      <c r="BV3" s="79">
        <f t="shared" ca="1" si="9"/>
        <v>0</v>
      </c>
      <c r="BW3" s="79">
        <f t="shared" ca="1" si="9"/>
        <v>0</v>
      </c>
      <c r="BX3" s="79">
        <f t="shared" ca="1" si="9"/>
        <v>0</v>
      </c>
      <c r="BY3" s="79">
        <f t="shared" ca="1" si="9"/>
        <v>0</v>
      </c>
      <c r="BZ3" s="79">
        <f t="shared" ca="1" si="9"/>
        <v>0</v>
      </c>
      <c r="CA3" s="79">
        <f t="shared" ca="1" si="9"/>
        <v>0</v>
      </c>
      <c r="CB3" s="79">
        <f t="shared" ca="1" si="9"/>
        <v>0</v>
      </c>
      <c r="CC3" s="79">
        <f t="shared" ca="1" si="9"/>
        <v>0</v>
      </c>
      <c r="CD3" s="79">
        <f t="shared" ca="1" si="9"/>
        <v>0</v>
      </c>
      <c r="CE3" s="79">
        <f t="shared" ca="1" si="9"/>
        <v>0</v>
      </c>
      <c r="CF3" s="79">
        <f t="shared" ca="1" si="9"/>
        <v>0</v>
      </c>
      <c r="CG3" s="79">
        <f t="shared" ca="1" si="9"/>
        <v>0</v>
      </c>
      <c r="CH3" s="79">
        <f t="shared" ca="1" si="9"/>
        <v>0</v>
      </c>
      <c r="CI3" s="79">
        <f t="shared" ca="1" si="9"/>
        <v>0</v>
      </c>
      <c r="CJ3" s="79">
        <f t="shared" ca="1" si="9"/>
        <v>0</v>
      </c>
      <c r="CK3" s="79">
        <f t="shared" ca="1" si="9"/>
        <v>0</v>
      </c>
      <c r="CL3" s="79">
        <f t="shared" ca="1" si="9"/>
        <v>0</v>
      </c>
      <c r="CM3" s="79">
        <f t="shared" ca="1" si="9"/>
        <v>0</v>
      </c>
      <c r="CN3" s="79">
        <f t="shared" ca="1" si="9"/>
        <v>0</v>
      </c>
      <c r="CO3" s="79">
        <f t="shared" ca="1" si="9"/>
        <v>0</v>
      </c>
      <c r="CP3" s="79">
        <f t="shared" ca="1" si="9"/>
        <v>0</v>
      </c>
      <c r="CQ3" s="79">
        <f t="shared" ca="1" si="9"/>
        <v>0</v>
      </c>
      <c r="CR3" s="79">
        <f t="shared" ca="1" si="9"/>
        <v>0</v>
      </c>
      <c r="CS3" s="79">
        <f t="shared" ca="1" si="9"/>
        <v>0</v>
      </c>
      <c r="CT3" s="79">
        <f t="shared" ca="1" si="9"/>
        <v>0</v>
      </c>
      <c r="CU3" s="79">
        <f t="shared" ca="1" si="9"/>
        <v>0</v>
      </c>
      <c r="CV3" s="79">
        <f t="shared" ca="1" si="9"/>
        <v>0</v>
      </c>
      <c r="CW3" s="79">
        <f t="shared" ca="1" si="9"/>
        <v>0</v>
      </c>
      <c r="CX3" s="79">
        <f t="shared" ca="1" si="9"/>
        <v>0</v>
      </c>
      <c r="CY3" s="79">
        <f t="shared" ca="1" si="9"/>
        <v>0</v>
      </c>
      <c r="CZ3" s="79">
        <f t="shared" ca="1" si="9"/>
        <v>0</v>
      </c>
      <c r="DA3" s="79">
        <f t="shared" ca="1" si="9"/>
        <v>0</v>
      </c>
      <c r="DB3" s="79">
        <f t="shared" ca="1" si="9"/>
        <v>0</v>
      </c>
      <c r="DC3" s="79">
        <f t="shared" ca="1" si="9"/>
        <v>0</v>
      </c>
      <c r="DD3" s="79">
        <f t="shared" ca="1" si="9"/>
        <v>0</v>
      </c>
      <c r="DE3" s="79">
        <f t="shared" ca="1" si="9"/>
        <v>0</v>
      </c>
      <c r="DF3" s="79">
        <f t="shared" ca="1" si="9"/>
        <v>0</v>
      </c>
      <c r="DG3" s="79">
        <f t="shared" ca="1" si="9"/>
        <v>0</v>
      </c>
      <c r="DH3" s="79">
        <f t="shared" ca="1" si="9"/>
        <v>0</v>
      </c>
      <c r="DI3" s="79">
        <f t="shared" ca="1" si="9"/>
        <v>0</v>
      </c>
      <c r="DJ3" s="79">
        <f t="shared" ca="1" si="9"/>
        <v>0</v>
      </c>
      <c r="DK3" s="79">
        <f t="shared" ca="1" si="9"/>
        <v>0</v>
      </c>
      <c r="DL3" s="79">
        <f t="shared" ca="1" si="9"/>
        <v>0</v>
      </c>
      <c r="DM3" s="79">
        <f t="shared" ca="1" si="9"/>
        <v>0</v>
      </c>
      <c r="DN3" s="79">
        <f t="shared" ca="1" si="9"/>
        <v>0</v>
      </c>
      <c r="DO3" s="79">
        <f t="shared" ca="1" si="9"/>
        <v>0</v>
      </c>
      <c r="DP3" s="79">
        <f t="shared" ca="1" si="9"/>
        <v>0</v>
      </c>
      <c r="DQ3" s="79">
        <f t="shared" ca="1" si="9"/>
        <v>0</v>
      </c>
      <c r="DR3" s="79">
        <f t="shared" ca="1" si="9"/>
        <v>0</v>
      </c>
      <c r="DS3" s="79">
        <f t="shared" ca="1" si="9"/>
        <v>0</v>
      </c>
      <c r="DT3" s="79">
        <f t="shared" ca="1" si="9"/>
        <v>0</v>
      </c>
      <c r="DU3" s="79">
        <f t="shared" ca="1" si="9"/>
        <v>0</v>
      </c>
      <c r="DV3" s="79">
        <f t="shared" ca="1" si="9"/>
        <v>0</v>
      </c>
      <c r="DW3" s="79">
        <f t="shared" ca="1" si="9"/>
        <v>0</v>
      </c>
      <c r="DX3" s="79">
        <f t="shared" ca="1" si="9"/>
        <v>0</v>
      </c>
      <c r="DY3" s="79">
        <f t="shared" ca="1" si="9"/>
        <v>0</v>
      </c>
      <c r="DZ3" s="79">
        <f t="shared" ca="1" si="9"/>
        <v>0</v>
      </c>
      <c r="EA3" s="79">
        <f t="shared" ca="1" si="9"/>
        <v>0</v>
      </c>
      <c r="EB3" s="79">
        <f t="shared" ca="1" si="9"/>
        <v>0</v>
      </c>
      <c r="EC3" s="79">
        <f t="shared" ca="1" si="9"/>
        <v>0</v>
      </c>
      <c r="ED3" s="79">
        <f t="shared" ca="1" si="9"/>
        <v>0</v>
      </c>
      <c r="EE3" s="79">
        <f t="shared" ca="1" si="9"/>
        <v>0</v>
      </c>
      <c r="EF3" s="79">
        <f t="shared" ca="1" si="9"/>
        <v>0</v>
      </c>
      <c r="EG3" s="79">
        <f t="shared" ref="EG3:GR3" ca="1" si="10">IF(AND(EOMONTH($C$7,0)&gt;=EG2,(EOMONTH($C$7,0))&lt;EH2),$C$3,0)</f>
        <v>0</v>
      </c>
      <c r="EH3" s="79">
        <f t="shared" ca="1" si="10"/>
        <v>0</v>
      </c>
      <c r="EI3" s="79">
        <f t="shared" ca="1" si="10"/>
        <v>0</v>
      </c>
      <c r="EJ3" s="79">
        <f t="shared" ca="1" si="10"/>
        <v>0</v>
      </c>
      <c r="EK3" s="79">
        <f t="shared" ca="1" si="10"/>
        <v>0</v>
      </c>
      <c r="EL3" s="79">
        <f t="shared" ca="1" si="10"/>
        <v>0</v>
      </c>
      <c r="EM3" s="79">
        <f t="shared" ca="1" si="10"/>
        <v>0</v>
      </c>
      <c r="EN3" s="79">
        <f t="shared" ca="1" si="10"/>
        <v>0</v>
      </c>
      <c r="EO3" s="79">
        <f t="shared" ca="1" si="10"/>
        <v>0</v>
      </c>
      <c r="EP3" s="79">
        <f t="shared" ca="1" si="10"/>
        <v>0</v>
      </c>
      <c r="EQ3" s="79">
        <f t="shared" ca="1" si="10"/>
        <v>0</v>
      </c>
      <c r="ER3" s="79">
        <f t="shared" ca="1" si="10"/>
        <v>0</v>
      </c>
      <c r="ES3" s="79">
        <f t="shared" ca="1" si="10"/>
        <v>0</v>
      </c>
      <c r="ET3" s="79">
        <f t="shared" ca="1" si="10"/>
        <v>0</v>
      </c>
      <c r="EU3" s="79">
        <f t="shared" ca="1" si="10"/>
        <v>0</v>
      </c>
      <c r="EV3" s="79">
        <f t="shared" ca="1" si="10"/>
        <v>0</v>
      </c>
      <c r="EW3" s="79">
        <f t="shared" ca="1" si="10"/>
        <v>0</v>
      </c>
      <c r="EX3" s="79">
        <f t="shared" ca="1" si="10"/>
        <v>0</v>
      </c>
      <c r="EY3" s="79">
        <f t="shared" ca="1" si="10"/>
        <v>0</v>
      </c>
      <c r="EZ3" s="79">
        <f t="shared" ca="1" si="10"/>
        <v>0</v>
      </c>
      <c r="FA3" s="79">
        <f t="shared" ca="1" si="10"/>
        <v>0</v>
      </c>
      <c r="FB3" s="79">
        <f t="shared" ca="1" si="10"/>
        <v>0</v>
      </c>
      <c r="FC3" s="79">
        <f t="shared" ca="1" si="10"/>
        <v>0</v>
      </c>
      <c r="FD3" s="79">
        <f t="shared" ca="1" si="10"/>
        <v>0</v>
      </c>
      <c r="FE3" s="79">
        <f t="shared" ca="1" si="10"/>
        <v>0</v>
      </c>
      <c r="FF3" s="79">
        <f t="shared" ca="1" si="10"/>
        <v>0</v>
      </c>
      <c r="FG3" s="79">
        <f t="shared" ca="1" si="10"/>
        <v>0</v>
      </c>
      <c r="FH3" s="79">
        <f t="shared" ca="1" si="10"/>
        <v>0</v>
      </c>
      <c r="FI3" s="79">
        <f t="shared" ca="1" si="10"/>
        <v>0</v>
      </c>
      <c r="FJ3" s="79">
        <f t="shared" ca="1" si="10"/>
        <v>0</v>
      </c>
      <c r="FK3" s="79">
        <f t="shared" ca="1" si="10"/>
        <v>0</v>
      </c>
      <c r="FL3" s="79">
        <f t="shared" ca="1" si="10"/>
        <v>0</v>
      </c>
      <c r="FM3" s="79">
        <f t="shared" ca="1" si="10"/>
        <v>0</v>
      </c>
      <c r="FN3" s="79">
        <f t="shared" ca="1" si="10"/>
        <v>0</v>
      </c>
      <c r="FO3" s="79">
        <f t="shared" ca="1" si="10"/>
        <v>0</v>
      </c>
      <c r="FP3" s="79">
        <f t="shared" ca="1" si="10"/>
        <v>0</v>
      </c>
      <c r="FQ3" s="79">
        <f t="shared" ca="1" si="10"/>
        <v>0</v>
      </c>
      <c r="FR3" s="79">
        <f t="shared" ca="1" si="10"/>
        <v>0</v>
      </c>
      <c r="FS3" s="79">
        <f t="shared" ca="1" si="10"/>
        <v>0</v>
      </c>
      <c r="FT3" s="79">
        <f t="shared" ca="1" si="10"/>
        <v>0</v>
      </c>
      <c r="FU3" s="79">
        <f t="shared" ca="1" si="10"/>
        <v>0</v>
      </c>
      <c r="FV3" s="79">
        <f t="shared" ca="1" si="10"/>
        <v>0</v>
      </c>
      <c r="FW3" s="79">
        <f t="shared" ca="1" si="10"/>
        <v>0</v>
      </c>
      <c r="FX3" s="79">
        <f t="shared" ca="1" si="10"/>
        <v>0</v>
      </c>
      <c r="FY3" s="79">
        <f t="shared" ca="1" si="10"/>
        <v>0</v>
      </c>
      <c r="FZ3" s="79">
        <f t="shared" ca="1" si="10"/>
        <v>0</v>
      </c>
      <c r="GA3" s="79">
        <f t="shared" ca="1" si="10"/>
        <v>0</v>
      </c>
      <c r="GB3" s="79">
        <f t="shared" ca="1" si="10"/>
        <v>0</v>
      </c>
      <c r="GC3" s="79">
        <f t="shared" ca="1" si="10"/>
        <v>0</v>
      </c>
      <c r="GD3" s="79">
        <f t="shared" ca="1" si="10"/>
        <v>0</v>
      </c>
      <c r="GE3" s="79">
        <f t="shared" ca="1" si="10"/>
        <v>0</v>
      </c>
      <c r="GF3" s="79">
        <f t="shared" ca="1" si="10"/>
        <v>0</v>
      </c>
      <c r="GG3" s="79">
        <f t="shared" ca="1" si="10"/>
        <v>0</v>
      </c>
      <c r="GH3" s="79">
        <f t="shared" ca="1" si="10"/>
        <v>0</v>
      </c>
      <c r="GI3" s="79">
        <f t="shared" ca="1" si="10"/>
        <v>0</v>
      </c>
      <c r="GJ3" s="79">
        <f t="shared" ca="1" si="10"/>
        <v>0</v>
      </c>
      <c r="GK3" s="79">
        <f t="shared" ca="1" si="10"/>
        <v>0</v>
      </c>
      <c r="GL3" s="79">
        <f t="shared" ca="1" si="10"/>
        <v>0</v>
      </c>
      <c r="GM3" s="79">
        <f t="shared" ca="1" si="10"/>
        <v>0</v>
      </c>
      <c r="GN3" s="79">
        <f t="shared" ca="1" si="10"/>
        <v>0</v>
      </c>
      <c r="GO3" s="79">
        <f t="shared" ca="1" si="10"/>
        <v>0</v>
      </c>
      <c r="GP3" s="79">
        <f t="shared" ca="1" si="10"/>
        <v>0</v>
      </c>
      <c r="GQ3" s="79">
        <f t="shared" ca="1" si="10"/>
        <v>0</v>
      </c>
      <c r="GR3" s="79">
        <f t="shared" ca="1" si="10"/>
        <v>0</v>
      </c>
      <c r="GS3" s="79">
        <f t="shared" ref="GS3:JD3" ca="1" si="11">IF(AND(EOMONTH($C$7,0)&gt;=GS2,(EOMONTH($C$7,0))&lt;GT2),$C$3,0)</f>
        <v>0</v>
      </c>
      <c r="GT3" s="79">
        <f t="shared" ca="1" si="11"/>
        <v>0</v>
      </c>
      <c r="GU3" s="79">
        <f t="shared" ca="1" si="11"/>
        <v>0</v>
      </c>
      <c r="GV3" s="79">
        <f t="shared" ca="1" si="11"/>
        <v>0</v>
      </c>
      <c r="GW3" s="79">
        <f t="shared" ca="1" si="11"/>
        <v>0</v>
      </c>
      <c r="GX3" s="79">
        <f t="shared" ca="1" si="11"/>
        <v>0</v>
      </c>
      <c r="GY3" s="79">
        <f t="shared" ca="1" si="11"/>
        <v>0</v>
      </c>
      <c r="GZ3" s="79">
        <f t="shared" ca="1" si="11"/>
        <v>0</v>
      </c>
      <c r="HA3" s="79">
        <f t="shared" ca="1" si="11"/>
        <v>0</v>
      </c>
      <c r="HB3" s="79">
        <f t="shared" ca="1" si="11"/>
        <v>0</v>
      </c>
      <c r="HC3" s="79">
        <f t="shared" ca="1" si="11"/>
        <v>0</v>
      </c>
      <c r="HD3" s="79">
        <f t="shared" ca="1" si="11"/>
        <v>0</v>
      </c>
      <c r="HE3" s="79">
        <f t="shared" ca="1" si="11"/>
        <v>0</v>
      </c>
      <c r="HF3" s="79">
        <f t="shared" ca="1" si="11"/>
        <v>0</v>
      </c>
      <c r="HG3" s="79">
        <f t="shared" ca="1" si="11"/>
        <v>0</v>
      </c>
      <c r="HH3" s="79">
        <f t="shared" ca="1" si="11"/>
        <v>0</v>
      </c>
      <c r="HI3" s="79">
        <f t="shared" ca="1" si="11"/>
        <v>0</v>
      </c>
      <c r="HJ3" s="79">
        <f t="shared" ca="1" si="11"/>
        <v>0</v>
      </c>
      <c r="HK3" s="79">
        <f t="shared" ca="1" si="11"/>
        <v>0</v>
      </c>
      <c r="HL3" s="79">
        <f t="shared" ca="1" si="11"/>
        <v>0</v>
      </c>
      <c r="HM3" s="79">
        <f t="shared" ca="1" si="11"/>
        <v>0</v>
      </c>
      <c r="HN3" s="79">
        <f t="shared" ca="1" si="11"/>
        <v>0</v>
      </c>
      <c r="HO3" s="79">
        <f t="shared" ca="1" si="11"/>
        <v>0</v>
      </c>
      <c r="HP3" s="79">
        <f t="shared" ca="1" si="11"/>
        <v>0</v>
      </c>
      <c r="HQ3" s="79">
        <f t="shared" ca="1" si="11"/>
        <v>0</v>
      </c>
      <c r="HR3" s="79">
        <f t="shared" ca="1" si="11"/>
        <v>0</v>
      </c>
      <c r="HS3" s="79">
        <f t="shared" ca="1" si="11"/>
        <v>0</v>
      </c>
      <c r="HT3" s="79">
        <f t="shared" ca="1" si="11"/>
        <v>0</v>
      </c>
      <c r="HU3" s="79">
        <f t="shared" ca="1" si="11"/>
        <v>0</v>
      </c>
      <c r="HV3" s="79">
        <f t="shared" ca="1" si="11"/>
        <v>0</v>
      </c>
      <c r="HW3" s="79">
        <f t="shared" ca="1" si="11"/>
        <v>0</v>
      </c>
      <c r="HX3" s="79">
        <f t="shared" ca="1" si="11"/>
        <v>0</v>
      </c>
      <c r="HY3" s="79">
        <f t="shared" ca="1" si="11"/>
        <v>0</v>
      </c>
      <c r="HZ3" s="79">
        <f t="shared" ca="1" si="11"/>
        <v>0</v>
      </c>
      <c r="IA3" s="79">
        <f t="shared" ca="1" si="11"/>
        <v>0</v>
      </c>
      <c r="IB3" s="79">
        <f t="shared" ca="1" si="11"/>
        <v>0</v>
      </c>
      <c r="IC3" s="79">
        <f t="shared" ca="1" si="11"/>
        <v>0</v>
      </c>
      <c r="ID3" s="79">
        <f t="shared" ca="1" si="11"/>
        <v>0</v>
      </c>
      <c r="IE3" s="79">
        <f t="shared" ca="1" si="11"/>
        <v>0</v>
      </c>
      <c r="IF3" s="79">
        <f t="shared" ca="1" si="11"/>
        <v>0</v>
      </c>
      <c r="IG3" s="79">
        <f t="shared" ca="1" si="11"/>
        <v>0</v>
      </c>
      <c r="IH3" s="79">
        <f t="shared" ca="1" si="11"/>
        <v>0</v>
      </c>
      <c r="II3" s="79">
        <f t="shared" ca="1" si="11"/>
        <v>0</v>
      </c>
      <c r="IJ3" s="79">
        <f t="shared" ca="1" si="11"/>
        <v>0</v>
      </c>
      <c r="IK3" s="79">
        <f t="shared" ca="1" si="11"/>
        <v>0</v>
      </c>
      <c r="IL3" s="79">
        <f t="shared" ca="1" si="11"/>
        <v>0</v>
      </c>
      <c r="IM3" s="79">
        <f t="shared" ca="1" si="11"/>
        <v>0</v>
      </c>
      <c r="IN3" s="79">
        <f t="shared" ca="1" si="11"/>
        <v>0</v>
      </c>
      <c r="IO3" s="79">
        <f t="shared" ca="1" si="11"/>
        <v>0</v>
      </c>
      <c r="IP3" s="79">
        <f t="shared" ca="1" si="11"/>
        <v>0</v>
      </c>
      <c r="IQ3" s="79">
        <f t="shared" ca="1" si="11"/>
        <v>0</v>
      </c>
      <c r="IR3" s="79">
        <f t="shared" ca="1" si="11"/>
        <v>0</v>
      </c>
      <c r="IS3" s="79">
        <f t="shared" ca="1" si="11"/>
        <v>0</v>
      </c>
      <c r="IT3" s="79">
        <f t="shared" ca="1" si="11"/>
        <v>0</v>
      </c>
      <c r="IU3" s="79">
        <f t="shared" ca="1" si="11"/>
        <v>0</v>
      </c>
      <c r="IV3" s="79">
        <f t="shared" ca="1" si="11"/>
        <v>0</v>
      </c>
      <c r="IW3" s="79">
        <f t="shared" ca="1" si="11"/>
        <v>0</v>
      </c>
      <c r="IX3" s="79">
        <f t="shared" ca="1" si="11"/>
        <v>0</v>
      </c>
      <c r="IY3" s="79">
        <f t="shared" ca="1" si="11"/>
        <v>0</v>
      </c>
      <c r="IZ3" s="79">
        <f t="shared" ca="1" si="11"/>
        <v>0</v>
      </c>
      <c r="JA3" s="79">
        <f t="shared" ca="1" si="11"/>
        <v>0</v>
      </c>
      <c r="JB3" s="79">
        <f t="shared" ca="1" si="11"/>
        <v>0</v>
      </c>
      <c r="JC3" s="79">
        <f t="shared" ca="1" si="11"/>
        <v>0</v>
      </c>
      <c r="JD3" s="79">
        <f t="shared" ca="1" si="11"/>
        <v>0</v>
      </c>
      <c r="JE3" s="79">
        <f t="shared" ref="JE3:LP3" ca="1" si="12">IF(AND(EOMONTH($C$7,0)&gt;=JE2,(EOMONTH($C$7,0))&lt;JF2),$C$3,0)</f>
        <v>0</v>
      </c>
      <c r="JF3" s="79">
        <f t="shared" ca="1" si="12"/>
        <v>0</v>
      </c>
      <c r="JG3" s="79">
        <f t="shared" ca="1" si="12"/>
        <v>0</v>
      </c>
      <c r="JH3" s="79">
        <f t="shared" ca="1" si="12"/>
        <v>0</v>
      </c>
      <c r="JI3" s="79">
        <f t="shared" ca="1" si="12"/>
        <v>0</v>
      </c>
      <c r="JJ3" s="79">
        <f t="shared" ca="1" si="12"/>
        <v>0</v>
      </c>
      <c r="JK3" s="79">
        <f t="shared" ca="1" si="12"/>
        <v>0</v>
      </c>
      <c r="JL3" s="79">
        <f t="shared" ca="1" si="12"/>
        <v>0</v>
      </c>
      <c r="JM3" s="79">
        <f t="shared" ca="1" si="12"/>
        <v>0</v>
      </c>
      <c r="JN3" s="79">
        <f t="shared" ca="1" si="12"/>
        <v>0</v>
      </c>
      <c r="JO3" s="79">
        <f t="shared" ca="1" si="12"/>
        <v>0</v>
      </c>
      <c r="JP3" s="79">
        <f t="shared" ca="1" si="12"/>
        <v>0</v>
      </c>
      <c r="JQ3" s="79">
        <f t="shared" ca="1" si="12"/>
        <v>0</v>
      </c>
      <c r="JR3" s="79">
        <f t="shared" ca="1" si="12"/>
        <v>0</v>
      </c>
      <c r="JS3" s="79">
        <f t="shared" ca="1" si="12"/>
        <v>0</v>
      </c>
      <c r="JT3" s="79">
        <f t="shared" ca="1" si="12"/>
        <v>0</v>
      </c>
      <c r="JU3" s="79">
        <f t="shared" ca="1" si="12"/>
        <v>0</v>
      </c>
      <c r="JV3" s="79">
        <f t="shared" ca="1" si="12"/>
        <v>0</v>
      </c>
      <c r="JW3" s="79">
        <f t="shared" ca="1" si="12"/>
        <v>0</v>
      </c>
      <c r="JX3" s="79">
        <f t="shared" ca="1" si="12"/>
        <v>0</v>
      </c>
      <c r="JY3" s="79">
        <f t="shared" ca="1" si="12"/>
        <v>0</v>
      </c>
      <c r="JZ3" s="79">
        <f t="shared" ca="1" si="12"/>
        <v>0</v>
      </c>
      <c r="KA3" s="79">
        <f t="shared" ca="1" si="12"/>
        <v>0</v>
      </c>
      <c r="KB3" s="79">
        <f t="shared" ca="1" si="12"/>
        <v>0</v>
      </c>
      <c r="KC3" s="79">
        <f t="shared" ca="1" si="12"/>
        <v>0</v>
      </c>
      <c r="KD3" s="79">
        <f t="shared" ca="1" si="12"/>
        <v>0</v>
      </c>
      <c r="KE3" s="79">
        <f t="shared" ca="1" si="12"/>
        <v>0</v>
      </c>
      <c r="KF3" s="79">
        <f t="shared" ca="1" si="12"/>
        <v>0</v>
      </c>
      <c r="KG3" s="79">
        <f t="shared" ca="1" si="12"/>
        <v>0</v>
      </c>
      <c r="KH3" s="79">
        <f t="shared" ca="1" si="12"/>
        <v>0</v>
      </c>
      <c r="KI3" s="79">
        <f t="shared" ca="1" si="12"/>
        <v>0</v>
      </c>
      <c r="KJ3" s="79">
        <f t="shared" ca="1" si="12"/>
        <v>0</v>
      </c>
      <c r="KK3" s="79">
        <f t="shared" ca="1" si="12"/>
        <v>0</v>
      </c>
      <c r="KL3" s="79">
        <f t="shared" ca="1" si="12"/>
        <v>0</v>
      </c>
      <c r="KM3" s="79">
        <f t="shared" ca="1" si="12"/>
        <v>0</v>
      </c>
      <c r="KN3" s="79">
        <f t="shared" ca="1" si="12"/>
        <v>0</v>
      </c>
      <c r="KO3" s="79">
        <f t="shared" ca="1" si="12"/>
        <v>0</v>
      </c>
      <c r="KP3" s="79">
        <f t="shared" ca="1" si="12"/>
        <v>0</v>
      </c>
      <c r="KQ3" s="79">
        <f t="shared" ca="1" si="12"/>
        <v>0</v>
      </c>
      <c r="KR3" s="79">
        <f t="shared" ca="1" si="12"/>
        <v>0</v>
      </c>
      <c r="KS3" s="79">
        <f t="shared" ca="1" si="12"/>
        <v>0</v>
      </c>
      <c r="KT3" s="79">
        <f t="shared" ca="1" si="12"/>
        <v>0</v>
      </c>
      <c r="KU3" s="79">
        <f t="shared" ca="1" si="12"/>
        <v>0</v>
      </c>
      <c r="KV3" s="79">
        <f t="shared" ca="1" si="12"/>
        <v>0</v>
      </c>
      <c r="KW3" s="79">
        <f t="shared" ca="1" si="12"/>
        <v>0</v>
      </c>
      <c r="KX3" s="79">
        <f t="shared" ca="1" si="12"/>
        <v>0</v>
      </c>
      <c r="KY3" s="79">
        <f t="shared" ca="1" si="12"/>
        <v>0</v>
      </c>
      <c r="KZ3" s="79">
        <f t="shared" ca="1" si="12"/>
        <v>0</v>
      </c>
      <c r="LA3" s="79">
        <f t="shared" ca="1" si="12"/>
        <v>0</v>
      </c>
      <c r="LB3" s="79">
        <f t="shared" ca="1" si="12"/>
        <v>0</v>
      </c>
      <c r="LC3" s="79">
        <f t="shared" ca="1" si="12"/>
        <v>0</v>
      </c>
      <c r="LD3" s="79">
        <f t="shared" ca="1" si="12"/>
        <v>0</v>
      </c>
      <c r="LE3" s="79">
        <f t="shared" ca="1" si="12"/>
        <v>0</v>
      </c>
      <c r="LF3" s="79">
        <f t="shared" ca="1" si="12"/>
        <v>0</v>
      </c>
      <c r="LG3" s="79">
        <f t="shared" ca="1" si="12"/>
        <v>0</v>
      </c>
      <c r="LH3" s="79">
        <f t="shared" ca="1" si="12"/>
        <v>0</v>
      </c>
      <c r="LI3" s="79">
        <f t="shared" ca="1" si="12"/>
        <v>0</v>
      </c>
      <c r="LJ3" s="79">
        <f t="shared" ca="1" si="12"/>
        <v>0</v>
      </c>
      <c r="LK3" s="79">
        <f t="shared" ca="1" si="12"/>
        <v>0</v>
      </c>
      <c r="LL3" s="79">
        <f t="shared" ca="1" si="12"/>
        <v>0</v>
      </c>
      <c r="LM3" s="79">
        <f t="shared" ca="1" si="12"/>
        <v>0</v>
      </c>
      <c r="LN3" s="79">
        <f t="shared" ca="1" si="12"/>
        <v>0</v>
      </c>
      <c r="LO3" s="79">
        <f t="shared" ca="1" si="12"/>
        <v>0</v>
      </c>
      <c r="LP3" s="79">
        <f t="shared" ca="1" si="12"/>
        <v>0</v>
      </c>
      <c r="LQ3" s="79">
        <f t="shared" ref="LQ3:MG3" ca="1" si="13">IF(AND(EOMONTH($C$7,0)&gt;=LQ2,(EOMONTH($C$7,0))&lt;LR2),$C$3,0)</f>
        <v>0</v>
      </c>
      <c r="LR3" s="79">
        <f t="shared" ca="1" si="13"/>
        <v>0</v>
      </c>
      <c r="LS3" s="79">
        <f t="shared" ca="1" si="13"/>
        <v>0</v>
      </c>
      <c r="LT3" s="79">
        <f t="shared" ca="1" si="13"/>
        <v>0</v>
      </c>
      <c r="LU3" s="79">
        <f t="shared" ca="1" si="13"/>
        <v>0</v>
      </c>
      <c r="LV3" s="79">
        <f t="shared" ca="1" si="13"/>
        <v>0</v>
      </c>
      <c r="LW3" s="79">
        <f t="shared" ca="1" si="13"/>
        <v>0</v>
      </c>
      <c r="LX3" s="79">
        <f t="shared" ca="1" si="13"/>
        <v>0</v>
      </c>
      <c r="LY3" s="79">
        <f t="shared" ca="1" si="13"/>
        <v>0</v>
      </c>
      <c r="LZ3" s="79">
        <f t="shared" ca="1" si="13"/>
        <v>0</v>
      </c>
      <c r="MA3" s="79">
        <f t="shared" ca="1" si="13"/>
        <v>0</v>
      </c>
      <c r="MB3" s="79">
        <f t="shared" ca="1" si="13"/>
        <v>0</v>
      </c>
      <c r="MC3" s="79">
        <f t="shared" ca="1" si="13"/>
        <v>0</v>
      </c>
      <c r="MD3" s="79">
        <f t="shared" ca="1" si="13"/>
        <v>0</v>
      </c>
      <c r="ME3" s="79">
        <f t="shared" ca="1" si="13"/>
        <v>0</v>
      </c>
      <c r="MF3" s="79">
        <f t="shared" ca="1" si="13"/>
        <v>0</v>
      </c>
      <c r="MG3" s="79">
        <f t="shared" ca="1" si="13"/>
        <v>0</v>
      </c>
      <c r="MI3" t="s">
        <v>157</v>
      </c>
    </row>
    <row r="4" spans="2:347" x14ac:dyDescent="0.3">
      <c r="B4" t="s">
        <v>153</v>
      </c>
      <c r="C4" s="328">
        <v>6</v>
      </c>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row>
    <row r="5" spans="2:347" x14ac:dyDescent="0.3">
      <c r="B5" t="s">
        <v>189</v>
      </c>
      <c r="C5" s="329">
        <v>0.03</v>
      </c>
      <c r="G5" t="s">
        <v>161</v>
      </c>
      <c r="H5" s="79">
        <f ca="1">H3/((1+($C$10/12))^(COUNT($H$2:H2)/12))</f>
        <v>0</v>
      </c>
      <c r="I5" s="79">
        <f ca="1">I3/((1+($C$10/12))^(COUNT($H$2:I2)/12))</f>
        <v>0</v>
      </c>
      <c r="J5" s="79">
        <f ca="1">J3/((1+($C$10/12))^(COUNT($H$2:J2)/12))</f>
        <v>0</v>
      </c>
      <c r="K5" s="79">
        <f ca="1">K3/((1+($C$10/12))^(COUNT($H$2:K2)/12))</f>
        <v>0</v>
      </c>
      <c r="L5" s="79">
        <f ca="1">L3/((1+($C$10/12))^(COUNT($H$2:L2)/12))</f>
        <v>0</v>
      </c>
      <c r="M5" s="79">
        <f ca="1">M3/((1+($C$10/12))^(COUNT($H$2:M2)/12))</f>
        <v>0</v>
      </c>
      <c r="N5" s="79">
        <f ca="1">N3/((1+($C$10/12))^(COUNT($H$2:N2)/12))</f>
        <v>0</v>
      </c>
      <c r="O5" s="79">
        <f ca="1">O3/((1+($C$10/12))^(COUNT($H$2:O2)/12))</f>
        <v>0</v>
      </c>
      <c r="P5" s="79">
        <f ca="1">P3/((1+($C$10/12))^(COUNT($H$2:P2)/12))</f>
        <v>0</v>
      </c>
      <c r="Q5" s="79">
        <f ca="1">Q3/((1+($C$10/12))^(COUNT($H$2:Q2)/12))</f>
        <v>0</v>
      </c>
      <c r="R5" s="79">
        <f ca="1">R3/((1+($C$10/12))^(COUNT($H$2:R2)/12))</f>
        <v>0</v>
      </c>
      <c r="S5" s="79">
        <f ca="1">S3/((1+($C$10/12))^(COUNT($H$2:S2)/12))</f>
        <v>0</v>
      </c>
      <c r="T5" s="79">
        <f ca="1">T3/((1+($C$10/12))^(COUNT($H$2:T2)/12))</f>
        <v>0</v>
      </c>
      <c r="U5" s="79">
        <f ca="1">U3/((1+($C$10/12))^(COUNT($H$2:U2)/12))</f>
        <v>0</v>
      </c>
      <c r="V5" s="79">
        <f ca="1">V3/((1+($C$10/12))^(COUNT($H$2:V2)/12))</f>
        <v>0</v>
      </c>
      <c r="W5" s="79">
        <f ca="1">W3/((1+($C$10/12))^(COUNT($H$2:W2)/12))</f>
        <v>997.78209077802524</v>
      </c>
      <c r="X5" s="79">
        <f ca="1">X3/((1+($C$10/12))^(COUNT($H$2:X2)/12))</f>
        <v>0</v>
      </c>
      <c r="Y5" s="79">
        <f ca="1">Y3/((1+($C$10/12))^(COUNT($H$2:Y2)/12))</f>
        <v>0</v>
      </c>
      <c r="Z5" s="79">
        <f ca="1">Z3/((1+($C$10/12))^(COUNT($H$2:Z2)/12))</f>
        <v>0</v>
      </c>
      <c r="AA5" s="79">
        <f ca="1">AA3/((1+($C$10/12))^(COUNT($H$2:AA2)/12))</f>
        <v>0</v>
      </c>
      <c r="AB5" s="79">
        <f ca="1">AB3/((1+($C$10/12))^(COUNT($H$2:AB2)/12))</f>
        <v>0</v>
      </c>
      <c r="AC5" s="79">
        <f ca="1">AC3/((1+($C$10/12))^(COUNT($H$2:AC2)/12))</f>
        <v>0</v>
      </c>
      <c r="AD5" s="79">
        <f ca="1">AD3/((1+($C$10/12))^(COUNT($H$2:AD2)/12))</f>
        <v>0</v>
      </c>
      <c r="AE5" s="79">
        <f ca="1">AE3/((1+($C$10/12))^(COUNT($H$2:AE2)/12))</f>
        <v>0</v>
      </c>
      <c r="AF5" s="79">
        <f ca="1">AF3/((1+($C$10/12))^(COUNT($H$2:AF2)/12))</f>
        <v>0</v>
      </c>
      <c r="AG5" s="79">
        <f ca="1">AG3/((1+($C$10/12))^(COUNT($H$2:AG2)/12))</f>
        <v>0</v>
      </c>
      <c r="AH5" s="79">
        <f ca="1">AH3/((1+($C$10/12))^(COUNT($H$2:AH2)/12))</f>
        <v>0</v>
      </c>
      <c r="AI5" s="79">
        <f ca="1">AI3/((1+($C$10/12))^(COUNT($H$2:AI2)/12))</f>
        <v>0</v>
      </c>
      <c r="AJ5" s="79">
        <f ca="1">AJ3/((1+($C$10/12))^(COUNT($H$2:AJ2)/12))</f>
        <v>0</v>
      </c>
      <c r="AK5" s="79">
        <f ca="1">AK3/((1+($C$10/12))^(COUNT($H$2:AK2)/12))</f>
        <v>0</v>
      </c>
      <c r="AL5" s="79">
        <f ca="1">AL3/((1+($C$10/12))^(COUNT($H$2:AL2)/12))</f>
        <v>0</v>
      </c>
      <c r="AM5" s="79">
        <f ca="1">AM3/((1+($C$10/12))^(COUNT($H$2:AM2)/12))</f>
        <v>0</v>
      </c>
      <c r="AN5" s="79">
        <f ca="1">AN3/((1+($C$10/12))^(COUNT($H$2:AN2)/12))</f>
        <v>0</v>
      </c>
      <c r="AO5" s="79">
        <f ca="1">AO3/((1+($C$10/12))^(COUNT($H$2:AO2)/12))</f>
        <v>0</v>
      </c>
      <c r="AP5" s="79">
        <f ca="1">AP3/((1+($C$10/12))^(COUNT($H$2:AP2)/12))</f>
        <v>0</v>
      </c>
      <c r="AQ5" s="79">
        <f ca="1">AQ3/((1+($C$10/12))^(COUNT($H$2:AQ2)/12))</f>
        <v>0</v>
      </c>
      <c r="AR5" s="79">
        <f ca="1">AR3/((1+($C$10/12))^(COUNT($H$2:AR2)/12))</f>
        <v>0</v>
      </c>
      <c r="AS5" s="79">
        <f ca="1">AS3/((1+($C$10/12))^(COUNT($H$2:AS2)/12))</f>
        <v>0</v>
      </c>
      <c r="AT5" s="79">
        <f ca="1">AT3/((1+($C$10/12))^(COUNT($H$2:AT2)/12))</f>
        <v>0</v>
      </c>
      <c r="AU5" s="79">
        <f ca="1">AU3/((1+($C$10/12))^(COUNT($H$2:AU2)/12))</f>
        <v>0</v>
      </c>
      <c r="AV5" s="79">
        <f ca="1">AV3/((1+($C$10/12))^(COUNT($H$2:AV2)/12))</f>
        <v>0</v>
      </c>
      <c r="AW5" s="79">
        <f ca="1">AW3/((1+($C$10/12))^(COUNT($H$2:AW2)/12))</f>
        <v>0</v>
      </c>
      <c r="AX5" s="79">
        <f ca="1">AX3/((1+($C$10/12))^(COUNT($H$2:AX2)/12))</f>
        <v>0</v>
      </c>
      <c r="AY5" s="79">
        <f ca="1">AY3/((1+($C$10/12))^(COUNT($H$2:AY2)/12))</f>
        <v>0</v>
      </c>
      <c r="AZ5" s="79">
        <f ca="1">AZ3/((1+($C$10/12))^(COUNT($H$2:AZ2)/12))</f>
        <v>0</v>
      </c>
      <c r="BA5" s="79">
        <f ca="1">BA3/((1+($C$10/12))^(COUNT($H$2:BA2)/12))</f>
        <v>0</v>
      </c>
      <c r="BB5" s="79">
        <f ca="1">BB3/((1+($C$10/12))^(COUNT($H$2:BB2)/12))</f>
        <v>0</v>
      </c>
      <c r="BC5" s="79">
        <f ca="1">BC3/((1+($C$10/12))^(COUNT($H$2:BC2)/12))</f>
        <v>0</v>
      </c>
      <c r="BD5" s="79">
        <f ca="1">BD3/((1+($C$10/12))^(COUNT($H$2:BD2)/12))</f>
        <v>0</v>
      </c>
      <c r="BE5" s="79">
        <f ca="1">BE3/((1+($C$10/12))^(COUNT($H$2:BE2)/12))</f>
        <v>0</v>
      </c>
      <c r="BF5" s="79">
        <f ca="1">BF3/((1+($C$10/12))^(COUNT($H$2:BF2)/12))</f>
        <v>0</v>
      </c>
      <c r="BG5" s="79">
        <f ca="1">BG3/((1+($C$10/12))^(COUNT($H$2:BG2)/12))</f>
        <v>0</v>
      </c>
      <c r="BH5" s="79">
        <f ca="1">BH3/((1+($C$10/12))^(COUNT($H$2:BH2)/12))</f>
        <v>0</v>
      </c>
      <c r="BI5" s="79">
        <f ca="1">BI3/((1+($C$10/12))^(COUNT($H$2:BI2)/12))</f>
        <v>0</v>
      </c>
      <c r="BJ5" s="79">
        <f ca="1">BJ3/((1+($C$10/12))^(COUNT($H$2:BJ2)/12))</f>
        <v>0</v>
      </c>
      <c r="BK5" s="79">
        <f ca="1">BK3/((1+($C$10/12))^(COUNT($H$2:BK2)/12))</f>
        <v>0</v>
      </c>
      <c r="BL5" s="79">
        <f ca="1">BL3/((1+($C$10/12))^(COUNT($H$2:BL2)/12))</f>
        <v>0</v>
      </c>
      <c r="BM5" s="79">
        <f ca="1">BM3/((1+($C$10/12))^(COUNT($H$2:BM2)/12))</f>
        <v>0</v>
      </c>
      <c r="BN5" s="79">
        <f ca="1">BN3/((1+($C$10/12))^(COUNT($H$2:BN2)/12))</f>
        <v>0</v>
      </c>
      <c r="BO5" s="79">
        <f ca="1">BO3/((1+($C$10/12))^(COUNT($H$2:BO2)/12))</f>
        <v>0</v>
      </c>
      <c r="BP5" s="79">
        <f ca="1">BP3/((1+($C$10/12))^(COUNT($H$2:BP2)/12))</f>
        <v>0</v>
      </c>
      <c r="BQ5" s="79">
        <f ca="1">BQ3/((1+($C$10/12))^(COUNT($H$2:BQ2)/12))</f>
        <v>0</v>
      </c>
      <c r="BR5" s="79">
        <f ca="1">BR3/((1+($C$10/12))^(COUNT($H$2:BR2)/12))</f>
        <v>0</v>
      </c>
      <c r="BS5" s="79">
        <f ca="1">BS3/((1+($C$10/12))^(COUNT($H$2:BS2)/12))</f>
        <v>0</v>
      </c>
      <c r="BT5" s="79">
        <f ca="1">BT3/((1+($C$10/12))^(COUNT($H$2:BT2)/12))</f>
        <v>0</v>
      </c>
      <c r="BU5" s="79">
        <f ca="1">BU3/((1+($C$10/12))^(COUNT($H$2:BU2)/12))</f>
        <v>0</v>
      </c>
      <c r="BV5" s="79">
        <f ca="1">BV3/((1+($C$10/12))^(COUNT($H$2:BV2)/12))</f>
        <v>0</v>
      </c>
      <c r="BW5" s="79">
        <f ca="1">BW3/((1+($C$10/12))^(COUNT($H$2:BW2)/12))</f>
        <v>0</v>
      </c>
      <c r="BX5" s="79">
        <f ca="1">BX3/((1+($C$10/12))^(COUNT($H$2:BX2)/12))</f>
        <v>0</v>
      </c>
      <c r="BY5" s="79">
        <f ca="1">BY3/((1+($C$10/12))^(COUNT($H$2:BY2)/12))</f>
        <v>0</v>
      </c>
      <c r="BZ5" s="79">
        <f ca="1">BZ3/((1+($C$10/12))^(COUNT($H$2:BZ2)/12))</f>
        <v>0</v>
      </c>
      <c r="CA5" s="79">
        <f ca="1">CA3/((1+($C$10/12))^(COUNT($H$2:CA2)/12))</f>
        <v>0</v>
      </c>
      <c r="CB5" s="79">
        <f ca="1">CB3/((1+($C$10/12))^(COUNT($H$2:CB2)/12))</f>
        <v>0</v>
      </c>
      <c r="CC5" s="79">
        <f ca="1">CC3/((1+($C$10/12))^(COUNT($H$2:CC2)/12))</f>
        <v>0</v>
      </c>
      <c r="CD5" s="79">
        <f ca="1">CD3/((1+($C$10/12))^(COUNT($H$2:CD2)/12))</f>
        <v>0</v>
      </c>
      <c r="CE5" s="79">
        <f ca="1">CE3/((1+($C$10/12))^(COUNT($H$2:CE2)/12))</f>
        <v>0</v>
      </c>
      <c r="CF5" s="79">
        <f ca="1">CF3/((1+($C$10/12))^(COUNT($H$2:CF2)/12))</f>
        <v>0</v>
      </c>
      <c r="CG5" s="79">
        <f ca="1">CG3/((1+($C$10/12))^(COUNT($H$2:CG2)/12))</f>
        <v>0</v>
      </c>
      <c r="CH5" s="79">
        <f ca="1">CH3/((1+($C$10/12))^(COUNT($H$2:CH2)/12))</f>
        <v>0</v>
      </c>
      <c r="CI5" s="79">
        <f ca="1">CI3/((1+($C$10/12))^(COUNT($H$2:CI2)/12))</f>
        <v>0</v>
      </c>
      <c r="CJ5" s="79">
        <f ca="1">CJ3/((1+($C$10/12))^(COUNT($H$2:CJ2)/12))</f>
        <v>0</v>
      </c>
      <c r="CK5" s="79">
        <f ca="1">CK3/((1+($C$10/12))^(COUNT($H$2:CK2)/12))</f>
        <v>0</v>
      </c>
      <c r="CL5" s="79">
        <f ca="1">CL3/((1+($C$10/12))^(COUNT($H$2:CL2)/12))</f>
        <v>0</v>
      </c>
      <c r="CM5" s="79">
        <f ca="1">CM3/((1+($C$10/12))^(COUNT($H$2:CM2)/12))</f>
        <v>0</v>
      </c>
      <c r="CN5" s="79">
        <f ca="1">CN3/((1+($C$10/12))^(COUNT($H$2:CN2)/12))</f>
        <v>0</v>
      </c>
      <c r="CO5" s="79">
        <f ca="1">CO3/((1+($C$10/12))^(COUNT($H$2:CO2)/12))</f>
        <v>0</v>
      </c>
      <c r="CP5" s="79">
        <f ca="1">CP3/((1+($C$10/12))^(COUNT($H$2:CP2)/12))</f>
        <v>0</v>
      </c>
      <c r="CQ5" s="79">
        <f ca="1">CQ3/((1+($C$10/12))^(COUNT($H$2:CQ2)/12))</f>
        <v>0</v>
      </c>
      <c r="CR5" s="79">
        <f ca="1">CR3/((1+($C$10/12))^(COUNT($H$2:CR2)/12))</f>
        <v>0</v>
      </c>
      <c r="CS5" s="79">
        <f ca="1">CS3/((1+($C$10/12))^(COUNT($H$2:CS2)/12))</f>
        <v>0</v>
      </c>
      <c r="CT5" s="79">
        <f ca="1">CT3/((1+($C$10/12))^(COUNT($H$2:CT2)/12))</f>
        <v>0</v>
      </c>
      <c r="CU5" s="79">
        <f ca="1">CU3/((1+($C$10/12))^(COUNT($H$2:CU2)/12))</f>
        <v>0</v>
      </c>
      <c r="CV5" s="79">
        <f ca="1">CV3/((1+($C$10/12))^(COUNT($H$2:CV2)/12))</f>
        <v>0</v>
      </c>
      <c r="CW5" s="79">
        <f ca="1">CW3/((1+($C$10/12))^(COUNT($H$2:CW2)/12))</f>
        <v>0</v>
      </c>
      <c r="CX5" s="79">
        <f ca="1">CX3/((1+($C$10/12))^(COUNT($H$2:CX2)/12))</f>
        <v>0</v>
      </c>
      <c r="CY5" s="79">
        <f ca="1">CY3/((1+($C$10/12))^(COUNT($H$2:CY2)/12))</f>
        <v>0</v>
      </c>
      <c r="CZ5" s="79">
        <f ca="1">CZ3/((1+($C$10/12))^(COUNT($H$2:CZ2)/12))</f>
        <v>0</v>
      </c>
      <c r="DA5" s="79">
        <f ca="1">DA3/((1+($C$10/12))^(COUNT($H$2:DA2)/12))</f>
        <v>0</v>
      </c>
      <c r="DB5" s="79">
        <f ca="1">DB3/((1+($C$10/12))^(COUNT($H$2:DB2)/12))</f>
        <v>0</v>
      </c>
      <c r="DC5" s="79">
        <f ca="1">DC3/((1+($C$10/12))^(COUNT($H$2:DC2)/12))</f>
        <v>0</v>
      </c>
      <c r="DD5" s="79">
        <f ca="1">DD3/((1+($C$10/12))^(COUNT($H$2:DD2)/12))</f>
        <v>0</v>
      </c>
      <c r="DE5" s="79">
        <f ca="1">DE3/((1+($C$10/12))^(COUNT($H$2:DE2)/12))</f>
        <v>0</v>
      </c>
      <c r="DF5" s="79">
        <f ca="1">DF3/((1+($C$10/12))^(COUNT($H$2:DF2)/12))</f>
        <v>0</v>
      </c>
      <c r="DG5" s="79">
        <f ca="1">DG3/((1+($C$10/12))^(COUNT($H$2:DG2)/12))</f>
        <v>0</v>
      </c>
      <c r="DH5" s="79">
        <f ca="1">DH3/((1+($C$10/12))^(COUNT($H$2:DH2)/12))</f>
        <v>0</v>
      </c>
      <c r="DI5" s="79">
        <f ca="1">DI3/((1+($C$10/12))^(COUNT($H$2:DI2)/12))</f>
        <v>0</v>
      </c>
      <c r="DJ5" s="79">
        <f ca="1">DJ3/((1+($C$10/12))^(COUNT($H$2:DJ2)/12))</f>
        <v>0</v>
      </c>
      <c r="DK5" s="79">
        <f ca="1">DK3/((1+($C$10/12))^(COUNT($H$2:DK2)/12))</f>
        <v>0</v>
      </c>
      <c r="DL5" s="79">
        <f ca="1">DL3/((1+($C$10/12))^(COUNT($H$2:DL2)/12))</f>
        <v>0</v>
      </c>
      <c r="DM5" s="79">
        <f ca="1">DM3/((1+($C$10/12))^(COUNT($H$2:DM2)/12))</f>
        <v>0</v>
      </c>
      <c r="DN5" s="79">
        <f ca="1">DN3/((1+($C$10/12))^(COUNT($H$2:DN2)/12))</f>
        <v>0</v>
      </c>
      <c r="DO5" s="79">
        <f ca="1">DO3/((1+($C$10/12))^(COUNT($H$2:DO2)/12))</f>
        <v>0</v>
      </c>
      <c r="DP5" s="79">
        <f ca="1">DP3/((1+($C$10/12))^(COUNT($H$2:DP2)/12))</f>
        <v>0</v>
      </c>
      <c r="DQ5" s="79">
        <f ca="1">DQ3/((1+($C$10/12))^(COUNT($H$2:DQ2)/12))</f>
        <v>0</v>
      </c>
      <c r="DR5" s="79">
        <f ca="1">DR3/((1+($C$10/12))^(COUNT($H$2:DR2)/12))</f>
        <v>0</v>
      </c>
      <c r="DS5" s="79">
        <f ca="1">DS3/((1+($C$10/12))^(COUNT($H$2:DS2)/12))</f>
        <v>0</v>
      </c>
      <c r="DT5" s="79">
        <f ca="1">DT3/((1+($C$10/12))^(COUNT($H$2:DT2)/12))</f>
        <v>0</v>
      </c>
      <c r="DU5" s="79">
        <f ca="1">DU3/((1+($C$10/12))^(COUNT($H$2:DU2)/12))</f>
        <v>0</v>
      </c>
      <c r="DV5" s="79">
        <f ca="1">DV3/((1+($C$10/12))^(COUNT($H$2:DV2)/12))</f>
        <v>0</v>
      </c>
      <c r="DW5" s="79">
        <f ca="1">DW3/((1+($C$10/12))^(COUNT($H$2:DW2)/12))</f>
        <v>0</v>
      </c>
      <c r="DX5" s="79">
        <f ca="1">DX3/((1+($C$10/12))^(COUNT($H$2:DX2)/12))</f>
        <v>0</v>
      </c>
      <c r="DY5" s="79">
        <f ca="1">DY3/((1+($C$10/12))^(COUNT($H$2:DY2)/12))</f>
        <v>0</v>
      </c>
      <c r="DZ5" s="79">
        <f ca="1">DZ3/((1+($C$10/12))^(COUNT($H$2:DZ2)/12))</f>
        <v>0</v>
      </c>
      <c r="EA5" s="79">
        <f ca="1">EA3/((1+($C$10/12))^(COUNT($H$2:EA2)/12))</f>
        <v>0</v>
      </c>
      <c r="EB5" s="79">
        <f ca="1">EB3/((1+($C$10/12))^(COUNT($H$2:EB2)/12))</f>
        <v>0</v>
      </c>
      <c r="EC5" s="79">
        <f ca="1">EC3/((1+($C$10/12))^(COUNT($H$2:EC2)/12))</f>
        <v>0</v>
      </c>
      <c r="ED5" s="79">
        <f ca="1">ED3/((1+($C$10/12))^(COUNT($H$2:ED2)/12))</f>
        <v>0</v>
      </c>
      <c r="EE5" s="79">
        <f ca="1">EE3/((1+($C$10/12))^(COUNT($H$2:EE2)/12))</f>
        <v>0</v>
      </c>
      <c r="EF5" s="79">
        <f ca="1">EF3/((1+($C$10/12))^(COUNT($H$2:EF2)/12))</f>
        <v>0</v>
      </c>
      <c r="EG5" s="79">
        <f ca="1">EG3/((1+($C$10/12))^(COUNT($H$2:EG2)/12))</f>
        <v>0</v>
      </c>
      <c r="EH5" s="79">
        <f ca="1">EH3/((1+($C$10/12))^(COUNT($H$2:EH2)/12))</f>
        <v>0</v>
      </c>
      <c r="EI5" s="79">
        <f ca="1">EI3/((1+($C$10/12))^(COUNT($H$2:EI2)/12))</f>
        <v>0</v>
      </c>
      <c r="EJ5" s="79">
        <f ca="1">EJ3/((1+($C$10/12))^(COUNT($H$2:EJ2)/12))</f>
        <v>0</v>
      </c>
      <c r="EK5" s="79">
        <f ca="1">EK3/((1+($C$10/12))^(COUNT($H$2:EK2)/12))</f>
        <v>0</v>
      </c>
      <c r="EL5" s="79">
        <f ca="1">EL3/((1+($C$10/12))^(COUNT($H$2:EL2)/12))</f>
        <v>0</v>
      </c>
      <c r="EM5" s="79">
        <f ca="1">EM3/((1+($C$10/12))^(COUNT($H$2:EM2)/12))</f>
        <v>0</v>
      </c>
      <c r="EN5" s="79">
        <f ca="1">EN3/((1+($C$10/12))^(COUNT($H$2:EN2)/12))</f>
        <v>0</v>
      </c>
      <c r="EO5" s="79">
        <f ca="1">EO3/((1+($C$10/12))^(COUNT($H$2:EO2)/12))</f>
        <v>0</v>
      </c>
      <c r="EP5" s="79">
        <f ca="1">EP3/((1+($C$10/12))^(COUNT($H$2:EP2)/12))</f>
        <v>0</v>
      </c>
      <c r="EQ5" s="79">
        <f ca="1">EQ3/((1+($C$10/12))^(COUNT($H$2:EQ2)/12))</f>
        <v>0</v>
      </c>
      <c r="ER5" s="79">
        <f ca="1">ER3/((1+($C$10/12))^(COUNT($H$2:ER2)/12))</f>
        <v>0</v>
      </c>
      <c r="ES5" s="79">
        <f ca="1">ES3/((1+($C$10/12))^(COUNT($H$2:ES2)/12))</f>
        <v>0</v>
      </c>
      <c r="ET5" s="79">
        <f ca="1">ET3/((1+($C$10/12))^(COUNT($H$2:ET2)/12))</f>
        <v>0</v>
      </c>
      <c r="EU5" s="79">
        <f ca="1">EU3/((1+($C$10/12))^(COUNT($H$2:EU2)/12))</f>
        <v>0</v>
      </c>
      <c r="EV5" s="79">
        <f ca="1">EV3/((1+($C$10/12))^(COUNT($H$2:EV2)/12))</f>
        <v>0</v>
      </c>
      <c r="EW5" s="79">
        <f ca="1">EW3/((1+($C$10/12))^(COUNT($H$2:EW2)/12))</f>
        <v>0</v>
      </c>
      <c r="EX5" s="79">
        <f ca="1">EX3/((1+($C$10/12))^(COUNT($H$2:EX2)/12))</f>
        <v>0</v>
      </c>
      <c r="EY5" s="79">
        <f ca="1">EY3/((1+($C$10/12))^(COUNT($H$2:EY2)/12))</f>
        <v>0</v>
      </c>
      <c r="EZ5" s="79">
        <f ca="1">EZ3/((1+($C$10/12))^(COUNT($H$2:EZ2)/12))</f>
        <v>0</v>
      </c>
      <c r="FA5" s="79">
        <f ca="1">FA3/((1+($C$10/12))^(COUNT($H$2:FA2)/12))</f>
        <v>0</v>
      </c>
      <c r="FB5" s="79">
        <f ca="1">FB3/((1+($C$10/12))^(COUNT($H$2:FB2)/12))</f>
        <v>0</v>
      </c>
      <c r="FC5" s="79">
        <f ca="1">FC3/((1+($C$10/12))^(COUNT($H$2:FC2)/12))</f>
        <v>0</v>
      </c>
      <c r="FD5" s="79">
        <f ca="1">FD3/((1+($C$10/12))^(COUNT($H$2:FD2)/12))</f>
        <v>0</v>
      </c>
      <c r="FE5" s="79">
        <f ca="1">FE3/((1+($C$10/12))^(COUNT($H$2:FE2)/12))</f>
        <v>0</v>
      </c>
      <c r="FF5" s="79">
        <f ca="1">FF3/((1+($C$10/12))^(COUNT($H$2:FF2)/12))</f>
        <v>0</v>
      </c>
      <c r="FG5" s="79">
        <f ca="1">FG3/((1+($C$10/12))^(COUNT($H$2:FG2)/12))</f>
        <v>0</v>
      </c>
      <c r="FH5" s="79">
        <f ca="1">FH3/((1+($C$10/12))^(COUNT($H$2:FH2)/12))</f>
        <v>0</v>
      </c>
      <c r="FI5" s="79">
        <f ca="1">FI3/((1+($C$10/12))^(COUNT($H$2:FI2)/12))</f>
        <v>0</v>
      </c>
      <c r="FJ5" s="79">
        <f ca="1">FJ3/((1+($C$10/12))^(COUNT($H$2:FJ2)/12))</f>
        <v>0</v>
      </c>
      <c r="FK5" s="79">
        <f ca="1">FK3/((1+($C$10/12))^(COUNT($H$2:FK2)/12))</f>
        <v>0</v>
      </c>
      <c r="FL5" s="79">
        <f ca="1">FL3/((1+($C$10/12))^(COUNT($H$2:FL2)/12))</f>
        <v>0</v>
      </c>
      <c r="FM5" s="79">
        <f ca="1">FM3/((1+($C$10/12))^(COUNT($H$2:FM2)/12))</f>
        <v>0</v>
      </c>
      <c r="FN5" s="79">
        <f ca="1">FN3/((1+($C$10/12))^(COUNT($H$2:FN2)/12))</f>
        <v>0</v>
      </c>
      <c r="FO5" s="79">
        <f ca="1">FO3/((1+($C$10/12))^(COUNT($H$2:FO2)/12))</f>
        <v>0</v>
      </c>
      <c r="FP5" s="79">
        <f ca="1">FP3/((1+($C$10/12))^(COUNT($H$2:FP2)/12))</f>
        <v>0</v>
      </c>
      <c r="FQ5" s="79">
        <f ca="1">FQ3/((1+($C$10/12))^(COUNT($H$2:FQ2)/12))</f>
        <v>0</v>
      </c>
      <c r="FR5" s="79">
        <f ca="1">FR3/((1+($C$10/12))^(COUNT($H$2:FR2)/12))</f>
        <v>0</v>
      </c>
      <c r="FS5" s="79">
        <f ca="1">FS3/((1+($C$10/12))^(COUNT($H$2:FS2)/12))</f>
        <v>0</v>
      </c>
      <c r="FT5" s="79">
        <f ca="1">FT3/((1+($C$10/12))^(COUNT($H$2:FT2)/12))</f>
        <v>0</v>
      </c>
      <c r="FU5" s="79">
        <f ca="1">FU3/((1+($C$10/12))^(COUNT($H$2:FU2)/12))</f>
        <v>0</v>
      </c>
      <c r="FV5" s="79">
        <f ca="1">FV3/((1+($C$10/12))^(COUNT($H$2:FV2)/12))</f>
        <v>0</v>
      </c>
      <c r="FW5" s="79">
        <f ca="1">FW3/((1+($C$10/12))^(COUNT($H$2:FW2)/12))</f>
        <v>0</v>
      </c>
      <c r="FX5" s="79">
        <f ca="1">FX3/((1+($C$10/12))^(COUNT($H$2:FX2)/12))</f>
        <v>0</v>
      </c>
      <c r="FY5" s="79">
        <f ca="1">FY3/((1+($C$10/12))^(COUNT($H$2:FY2)/12))</f>
        <v>0</v>
      </c>
      <c r="FZ5" s="79">
        <f ca="1">FZ3/((1+($C$10/12))^(COUNT($H$2:FZ2)/12))</f>
        <v>0</v>
      </c>
      <c r="GA5" s="79">
        <f ca="1">GA3/((1+($C$10/12))^(COUNT($H$2:GA2)/12))</f>
        <v>0</v>
      </c>
      <c r="GB5" s="79">
        <f ca="1">GB3/((1+($C$10/12))^(COUNT($H$2:GB2)/12))</f>
        <v>0</v>
      </c>
      <c r="GC5" s="79">
        <f ca="1">GC3/((1+($C$10/12))^(COUNT($H$2:GC2)/12))</f>
        <v>0</v>
      </c>
      <c r="GD5" s="79">
        <f ca="1">GD3/((1+($C$10/12))^(COUNT($H$2:GD2)/12))</f>
        <v>0</v>
      </c>
      <c r="GE5" s="79">
        <f ca="1">GE3/((1+($C$10/12))^(COUNT($H$2:GE2)/12))</f>
        <v>0</v>
      </c>
      <c r="GF5" s="79">
        <f ca="1">GF3/((1+($C$10/12))^(COUNT($H$2:GF2)/12))</f>
        <v>0</v>
      </c>
      <c r="GG5" s="79">
        <f ca="1">GG3/((1+($C$10/12))^(COUNT($H$2:GG2)/12))</f>
        <v>0</v>
      </c>
      <c r="GH5" s="79">
        <f ca="1">GH3/((1+($C$10/12))^(COUNT($H$2:GH2)/12))</f>
        <v>0</v>
      </c>
      <c r="GI5" s="79">
        <f ca="1">GI3/((1+($C$10/12))^(COUNT($H$2:GI2)/12))</f>
        <v>0</v>
      </c>
      <c r="GJ5" s="79">
        <f ca="1">GJ3/((1+($C$10/12))^(COUNT($H$2:GJ2)/12))</f>
        <v>0</v>
      </c>
      <c r="GK5" s="79">
        <f ca="1">GK3/((1+($C$10/12))^(COUNT($H$2:GK2)/12))</f>
        <v>0</v>
      </c>
      <c r="GL5" s="79">
        <f ca="1">GL3/((1+($C$10/12))^(COUNT($H$2:GL2)/12))</f>
        <v>0</v>
      </c>
      <c r="GM5" s="79">
        <f ca="1">GM3/((1+($C$10/12))^(COUNT($H$2:GM2)/12))</f>
        <v>0</v>
      </c>
      <c r="GN5" s="79">
        <f ca="1">GN3/((1+($C$10/12))^(COUNT($H$2:GN2)/12))</f>
        <v>0</v>
      </c>
      <c r="GO5" s="79">
        <f ca="1">GO3/((1+($C$10/12))^(COUNT($H$2:GO2)/12))</f>
        <v>0</v>
      </c>
      <c r="GP5" s="79">
        <f ca="1">GP3/((1+($C$10/12))^(COUNT($H$2:GP2)/12))</f>
        <v>0</v>
      </c>
      <c r="GQ5" s="79">
        <f ca="1">GQ3/((1+($C$10/12))^(COUNT($H$2:GQ2)/12))</f>
        <v>0</v>
      </c>
      <c r="GR5" s="79">
        <f ca="1">GR3/((1+($C$10/12))^(COUNT($H$2:GR2)/12))</f>
        <v>0</v>
      </c>
      <c r="GS5" s="79">
        <f ca="1">GS3/((1+($C$10/12))^(COUNT($H$2:GS2)/12))</f>
        <v>0</v>
      </c>
      <c r="GT5" s="79">
        <f ca="1">GT3/((1+($C$10/12))^(COUNT($H$2:GT2)/12))</f>
        <v>0</v>
      </c>
      <c r="GU5" s="79">
        <f ca="1">GU3/((1+($C$10/12))^(COUNT($H$2:GU2)/12))</f>
        <v>0</v>
      </c>
      <c r="GV5" s="79">
        <f ca="1">GV3/((1+($C$10/12))^(COUNT($H$2:GV2)/12))</f>
        <v>0</v>
      </c>
      <c r="GW5" s="79">
        <f ca="1">GW3/((1+($C$10/12))^(COUNT($H$2:GW2)/12))</f>
        <v>0</v>
      </c>
      <c r="GX5" s="79">
        <f ca="1">GX3/((1+($C$10/12))^(COUNT($H$2:GX2)/12))</f>
        <v>0</v>
      </c>
      <c r="GY5" s="79">
        <f ca="1">GY3/((1+($C$10/12))^(COUNT($H$2:GY2)/12))</f>
        <v>0</v>
      </c>
      <c r="GZ5" s="79">
        <f ca="1">GZ3/((1+($C$10/12))^(COUNT($H$2:GZ2)/12))</f>
        <v>0</v>
      </c>
      <c r="HA5" s="79">
        <f ca="1">HA3/((1+($C$10/12))^(COUNT($H$2:HA2)/12))</f>
        <v>0</v>
      </c>
      <c r="HB5" s="79">
        <f ca="1">HB3/((1+($C$10/12))^(COUNT($H$2:HB2)/12))</f>
        <v>0</v>
      </c>
      <c r="HC5" s="79">
        <f ca="1">HC3/((1+($C$10/12))^(COUNT($H$2:HC2)/12))</f>
        <v>0</v>
      </c>
      <c r="HD5" s="79">
        <f ca="1">HD3/((1+($C$10/12))^(COUNT($H$2:HD2)/12))</f>
        <v>0</v>
      </c>
      <c r="HE5" s="79">
        <f ca="1">HE3/((1+($C$10/12))^(COUNT($H$2:HE2)/12))</f>
        <v>0</v>
      </c>
      <c r="HF5" s="79">
        <f ca="1">HF3/((1+($C$10/12))^(COUNT($H$2:HF2)/12))</f>
        <v>0</v>
      </c>
      <c r="HG5" s="79">
        <f ca="1">HG3/((1+($C$10/12))^(COUNT($H$2:HG2)/12))</f>
        <v>0</v>
      </c>
      <c r="HH5" s="79">
        <f ca="1">HH3/((1+($C$10/12))^(COUNT($H$2:HH2)/12))</f>
        <v>0</v>
      </c>
      <c r="HI5" s="79">
        <f ca="1">HI3/((1+($C$10/12))^(COUNT($H$2:HI2)/12))</f>
        <v>0</v>
      </c>
      <c r="HJ5" s="79">
        <f ca="1">HJ3/((1+($C$10/12))^(COUNT($H$2:HJ2)/12))</f>
        <v>0</v>
      </c>
      <c r="HK5" s="79">
        <f ca="1">HK3/((1+($C$10/12))^(COUNT($H$2:HK2)/12))</f>
        <v>0</v>
      </c>
      <c r="HL5" s="79">
        <f ca="1">HL3/((1+($C$10/12))^(COUNT($H$2:HL2)/12))</f>
        <v>0</v>
      </c>
      <c r="HM5" s="79">
        <f ca="1">HM3/((1+($C$10/12))^(COUNT($H$2:HM2)/12))</f>
        <v>0</v>
      </c>
      <c r="HN5" s="79">
        <f ca="1">HN3/((1+($C$10/12))^(COUNT($H$2:HN2)/12))</f>
        <v>0</v>
      </c>
      <c r="HO5" s="79">
        <f ca="1">HO3/((1+($C$10/12))^(COUNT($H$2:HO2)/12))</f>
        <v>0</v>
      </c>
      <c r="HP5" s="79">
        <f ca="1">HP3/((1+($C$10/12))^(COUNT($H$2:HP2)/12))</f>
        <v>0</v>
      </c>
      <c r="HQ5" s="79">
        <f ca="1">HQ3/((1+($C$10/12))^(COUNT($H$2:HQ2)/12))</f>
        <v>0</v>
      </c>
      <c r="HR5" s="79">
        <f ca="1">HR3/((1+($C$10/12))^(COUNT($H$2:HR2)/12))</f>
        <v>0</v>
      </c>
      <c r="HS5" s="79">
        <f ca="1">HS3/((1+($C$10/12))^(COUNT($H$2:HS2)/12))</f>
        <v>0</v>
      </c>
      <c r="HT5" s="79">
        <f ca="1">HT3/((1+($C$10/12))^(COUNT($H$2:HT2)/12))</f>
        <v>0</v>
      </c>
      <c r="HU5" s="79">
        <f ca="1">HU3/((1+($C$10/12))^(COUNT($H$2:HU2)/12))</f>
        <v>0</v>
      </c>
      <c r="HV5" s="79">
        <f ca="1">HV3/((1+($C$10/12))^(COUNT($H$2:HV2)/12))</f>
        <v>0</v>
      </c>
      <c r="HW5" s="79">
        <f ca="1">HW3/((1+($C$10/12))^(COUNT($H$2:HW2)/12))</f>
        <v>0</v>
      </c>
      <c r="HX5" s="79">
        <f ca="1">HX3/((1+($C$10/12))^(COUNT($H$2:HX2)/12))</f>
        <v>0</v>
      </c>
      <c r="HY5" s="79">
        <f ca="1">HY3/((1+($C$10/12))^(COUNT($H$2:HY2)/12))</f>
        <v>0</v>
      </c>
      <c r="HZ5" s="79">
        <f ca="1">HZ3/((1+($C$10/12))^(COUNT($H$2:HZ2)/12))</f>
        <v>0</v>
      </c>
      <c r="IA5" s="79">
        <f ca="1">IA3/((1+($C$10/12))^(COUNT($H$2:IA2)/12))</f>
        <v>0</v>
      </c>
      <c r="IB5" s="79">
        <f ca="1">IB3/((1+($C$10/12))^(COUNT($H$2:IB2)/12))</f>
        <v>0</v>
      </c>
      <c r="IC5" s="79">
        <f ca="1">IC3/((1+($C$10/12))^(COUNT($H$2:IC2)/12))</f>
        <v>0</v>
      </c>
      <c r="ID5" s="79">
        <f ca="1">ID3/((1+($C$10/12))^(COUNT($H$2:ID2)/12))</f>
        <v>0</v>
      </c>
      <c r="IE5" s="79">
        <f ca="1">IE3/((1+($C$10/12))^(COUNT($H$2:IE2)/12))</f>
        <v>0</v>
      </c>
      <c r="IF5" s="79">
        <f ca="1">IF3/((1+($C$10/12))^(COUNT($H$2:IF2)/12))</f>
        <v>0</v>
      </c>
      <c r="IG5" s="79">
        <f ca="1">IG3/((1+($C$10/12))^(COUNT($H$2:IG2)/12))</f>
        <v>0</v>
      </c>
      <c r="IH5" s="79">
        <f ca="1">IH3/((1+($C$10/12))^(COUNT($H$2:IH2)/12))</f>
        <v>0</v>
      </c>
      <c r="II5" s="79">
        <f ca="1">II3/((1+($C$10/12))^(COUNT($H$2:II2)/12))</f>
        <v>0</v>
      </c>
      <c r="IJ5" s="79">
        <f ca="1">IJ3/((1+($C$10/12))^(COUNT($H$2:IJ2)/12))</f>
        <v>0</v>
      </c>
      <c r="IK5" s="79">
        <f ca="1">IK3/((1+($C$10/12))^(COUNT($H$2:IK2)/12))</f>
        <v>0</v>
      </c>
      <c r="IL5" s="79">
        <f ca="1">IL3/((1+($C$10/12))^(COUNT($H$2:IL2)/12))</f>
        <v>0</v>
      </c>
      <c r="IM5" s="79">
        <f ca="1">IM3/((1+($C$10/12))^(COUNT($H$2:IM2)/12))</f>
        <v>0</v>
      </c>
      <c r="IN5" s="79">
        <f ca="1">IN3/((1+($C$10/12))^(COUNT($H$2:IN2)/12))</f>
        <v>0</v>
      </c>
      <c r="IO5" s="79">
        <f ca="1">IO3/((1+($C$10/12))^(COUNT($H$2:IO2)/12))</f>
        <v>0</v>
      </c>
      <c r="IP5" s="79">
        <f ca="1">IP3/((1+($C$10/12))^(COUNT($H$2:IP2)/12))</f>
        <v>0</v>
      </c>
      <c r="IQ5" s="79">
        <f ca="1">IQ3/((1+($C$10/12))^(COUNT($H$2:IQ2)/12))</f>
        <v>0</v>
      </c>
      <c r="IR5" s="79">
        <f ca="1">IR3/((1+($C$10/12))^(COUNT($H$2:IR2)/12))</f>
        <v>0</v>
      </c>
      <c r="IS5" s="79">
        <f ca="1">IS3/((1+($C$10/12))^(COUNT($H$2:IS2)/12))</f>
        <v>0</v>
      </c>
      <c r="IT5" s="79">
        <f ca="1">IT3/((1+($C$10/12))^(COUNT($H$2:IT2)/12))</f>
        <v>0</v>
      </c>
      <c r="IU5" s="79">
        <f ca="1">IU3/((1+($C$10/12))^(COUNT($H$2:IU2)/12))</f>
        <v>0</v>
      </c>
      <c r="IV5" s="79">
        <f ca="1">IV3/((1+($C$10/12))^(COUNT($H$2:IV2)/12))</f>
        <v>0</v>
      </c>
      <c r="IW5" s="79">
        <f ca="1">IW3/((1+($C$10/12))^(COUNT($H$2:IW2)/12))</f>
        <v>0</v>
      </c>
      <c r="IX5" s="79">
        <f ca="1">IX3/((1+($C$10/12))^(COUNT($H$2:IX2)/12))</f>
        <v>0</v>
      </c>
      <c r="IY5" s="79">
        <f ca="1">IY3/((1+($C$10/12))^(COUNT($H$2:IY2)/12))</f>
        <v>0</v>
      </c>
      <c r="IZ5" s="79">
        <f ca="1">IZ3/((1+($C$10/12))^(COUNT($H$2:IZ2)/12))</f>
        <v>0</v>
      </c>
      <c r="JA5" s="79">
        <f ca="1">JA3/((1+($C$10/12))^(COUNT($H$2:JA2)/12))</f>
        <v>0</v>
      </c>
      <c r="JB5" s="79">
        <f ca="1">JB3/((1+($C$10/12))^(COUNT($H$2:JB2)/12))</f>
        <v>0</v>
      </c>
      <c r="JC5" s="79">
        <f ca="1">JC3/((1+($C$10/12))^(COUNT($H$2:JC2)/12))</f>
        <v>0</v>
      </c>
      <c r="JD5" s="79">
        <f ca="1">JD3/((1+($C$10/12))^(COUNT($H$2:JD2)/12))</f>
        <v>0</v>
      </c>
      <c r="JE5" s="79">
        <f ca="1">JE3/((1+($C$10/12))^(COUNT($H$2:JE2)/12))</f>
        <v>0</v>
      </c>
      <c r="JF5" s="79">
        <f ca="1">JF3/((1+($C$10/12))^(COUNT($H$2:JF2)/12))</f>
        <v>0</v>
      </c>
      <c r="JG5" s="79">
        <f ca="1">JG3/((1+($C$10/12))^(COUNT($H$2:JG2)/12))</f>
        <v>0</v>
      </c>
      <c r="JH5" s="79">
        <f ca="1">JH3/((1+($C$10/12))^(COUNT($H$2:JH2)/12))</f>
        <v>0</v>
      </c>
      <c r="JI5" s="79">
        <f ca="1">JI3/((1+($C$10/12))^(COUNT($H$2:JI2)/12))</f>
        <v>0</v>
      </c>
      <c r="JJ5" s="79">
        <f ca="1">JJ3/((1+($C$10/12))^(COUNT($H$2:JJ2)/12))</f>
        <v>0</v>
      </c>
      <c r="JK5" s="79">
        <f ca="1">JK3/((1+($C$10/12))^(COUNT($H$2:JK2)/12))</f>
        <v>0</v>
      </c>
      <c r="JL5" s="79">
        <f ca="1">JL3/((1+($C$10/12))^(COUNT($H$2:JL2)/12))</f>
        <v>0</v>
      </c>
      <c r="JM5" s="79">
        <f ca="1">JM3/((1+($C$10/12))^(COUNT($H$2:JM2)/12))</f>
        <v>0</v>
      </c>
      <c r="JN5" s="79">
        <f ca="1">JN3/((1+($C$10/12))^(COUNT($H$2:JN2)/12))</f>
        <v>0</v>
      </c>
      <c r="JO5" s="79">
        <f ca="1">JO3/((1+($C$10/12))^(COUNT($H$2:JO2)/12))</f>
        <v>0</v>
      </c>
      <c r="JP5" s="79">
        <f ca="1">JP3/((1+($C$10/12))^(COUNT($H$2:JP2)/12))</f>
        <v>0</v>
      </c>
      <c r="JQ5" s="79">
        <f ca="1">JQ3/((1+($C$10/12))^(COUNT($H$2:JQ2)/12))</f>
        <v>0</v>
      </c>
      <c r="JR5" s="79">
        <f ca="1">JR3/((1+($C$10/12))^(COUNT($H$2:JR2)/12))</f>
        <v>0</v>
      </c>
      <c r="JS5" s="79">
        <f ca="1">JS3/((1+($C$10/12))^(COUNT($H$2:JS2)/12))</f>
        <v>0</v>
      </c>
      <c r="JT5" s="79">
        <f ca="1">JT3/((1+($C$10/12))^(COUNT($H$2:JT2)/12))</f>
        <v>0</v>
      </c>
      <c r="JU5" s="79">
        <f ca="1">JU3/((1+($C$10/12))^(COUNT($H$2:JU2)/12))</f>
        <v>0</v>
      </c>
      <c r="JV5" s="79">
        <f ca="1">JV3/((1+($C$10/12))^(COUNT($H$2:JV2)/12))</f>
        <v>0</v>
      </c>
      <c r="JW5" s="79">
        <f ca="1">JW3/((1+($C$10/12))^(COUNT($H$2:JW2)/12))</f>
        <v>0</v>
      </c>
      <c r="JX5" s="79">
        <f ca="1">JX3/((1+($C$10/12))^(COUNT($H$2:JX2)/12))</f>
        <v>0</v>
      </c>
      <c r="JY5" s="79">
        <f ca="1">JY3/((1+($C$10/12))^(COUNT($H$2:JY2)/12))</f>
        <v>0</v>
      </c>
      <c r="JZ5" s="79">
        <f ca="1">JZ3/((1+($C$10/12))^(COUNT($H$2:JZ2)/12))</f>
        <v>0</v>
      </c>
      <c r="KA5" s="79">
        <f ca="1">KA3/((1+($C$10/12))^(COUNT($H$2:KA2)/12))</f>
        <v>0</v>
      </c>
      <c r="KB5" s="79">
        <f ca="1">KB3/((1+($C$10/12))^(COUNT($H$2:KB2)/12))</f>
        <v>0</v>
      </c>
      <c r="KC5" s="79">
        <f ca="1">KC3/((1+($C$10/12))^(COUNT($H$2:KC2)/12))</f>
        <v>0</v>
      </c>
      <c r="KD5" s="79">
        <f ca="1">KD3/((1+($C$10/12))^(COUNT($H$2:KD2)/12))</f>
        <v>0</v>
      </c>
      <c r="KE5" s="79">
        <f ca="1">KE3/((1+($C$10/12))^(COUNT($H$2:KE2)/12))</f>
        <v>0</v>
      </c>
      <c r="KF5" s="79">
        <f ca="1">KF3/((1+($C$10/12))^(COUNT($H$2:KF2)/12))</f>
        <v>0</v>
      </c>
      <c r="KG5" s="79">
        <f ca="1">KG3/((1+($C$10/12))^(COUNT($H$2:KG2)/12))</f>
        <v>0</v>
      </c>
      <c r="KH5" s="79">
        <f ca="1">KH3/((1+($C$10/12))^(COUNT($H$2:KH2)/12))</f>
        <v>0</v>
      </c>
      <c r="KI5" s="79">
        <f ca="1">KI3/((1+($C$10/12))^(COUNT($H$2:KI2)/12))</f>
        <v>0</v>
      </c>
      <c r="KJ5" s="79">
        <f ca="1">KJ3/((1+($C$10/12))^(COUNT($H$2:KJ2)/12))</f>
        <v>0</v>
      </c>
      <c r="KK5" s="79">
        <f ca="1">KK3/((1+($C$10/12))^(COUNT($H$2:KK2)/12))</f>
        <v>0</v>
      </c>
      <c r="KL5" s="79">
        <f ca="1">KL3/((1+($C$10/12))^(COUNT($H$2:KL2)/12))</f>
        <v>0</v>
      </c>
      <c r="KM5" s="79">
        <f ca="1">KM3/((1+($C$10/12))^(COUNT($H$2:KM2)/12))</f>
        <v>0</v>
      </c>
      <c r="KN5" s="79">
        <f ca="1">KN3/((1+($C$10/12))^(COUNT($H$2:KN2)/12))</f>
        <v>0</v>
      </c>
      <c r="KO5" s="79">
        <f ca="1">KO3/((1+($C$10/12))^(COUNT($H$2:KO2)/12))</f>
        <v>0</v>
      </c>
      <c r="KP5" s="79">
        <f ca="1">KP3/((1+($C$10/12))^(COUNT($H$2:KP2)/12))</f>
        <v>0</v>
      </c>
      <c r="KQ5" s="79">
        <f ca="1">KQ3/((1+($C$10/12))^(COUNT($H$2:KQ2)/12))</f>
        <v>0</v>
      </c>
      <c r="KR5" s="79">
        <f ca="1">KR3/((1+($C$10/12))^(COUNT($H$2:KR2)/12))</f>
        <v>0</v>
      </c>
      <c r="KS5" s="79">
        <f ca="1">KS3/((1+($C$10/12))^(COUNT($H$2:KS2)/12))</f>
        <v>0</v>
      </c>
      <c r="KT5" s="79">
        <f ca="1">KT3/((1+($C$10/12))^(COUNT($H$2:KT2)/12))</f>
        <v>0</v>
      </c>
      <c r="KU5" s="79">
        <f ca="1">KU3/((1+($C$10/12))^(COUNT($H$2:KU2)/12))</f>
        <v>0</v>
      </c>
      <c r="KV5" s="79">
        <f ca="1">KV3/((1+($C$10/12))^(COUNT($H$2:KV2)/12))</f>
        <v>0</v>
      </c>
      <c r="KW5" s="79">
        <f ca="1">KW3/((1+($C$10/12))^(COUNT($H$2:KW2)/12))</f>
        <v>0</v>
      </c>
      <c r="KX5" s="79">
        <f ca="1">KX3/((1+($C$10/12))^(COUNT($H$2:KX2)/12))</f>
        <v>0</v>
      </c>
      <c r="KY5" s="79">
        <f ca="1">KY3/((1+($C$10/12))^(COUNT($H$2:KY2)/12))</f>
        <v>0</v>
      </c>
      <c r="KZ5" s="79">
        <f ca="1">KZ3/((1+($C$10/12))^(COUNT($H$2:KZ2)/12))</f>
        <v>0</v>
      </c>
      <c r="LA5" s="79">
        <f ca="1">LA3/((1+($C$10/12))^(COUNT($H$2:LA2)/12))</f>
        <v>0</v>
      </c>
      <c r="LB5" s="79">
        <f ca="1">LB3/((1+($C$10/12))^(COUNT($H$2:LB2)/12))</f>
        <v>0</v>
      </c>
      <c r="LC5" s="79">
        <f ca="1">LC3/((1+($C$10/12))^(COUNT($H$2:LC2)/12))</f>
        <v>0</v>
      </c>
      <c r="LD5" s="79">
        <f ca="1">LD3/((1+($C$10/12))^(COUNT($H$2:LD2)/12))</f>
        <v>0</v>
      </c>
      <c r="LE5" s="79">
        <f ca="1">LE3/((1+($C$10/12))^(COUNT($H$2:LE2)/12))</f>
        <v>0</v>
      </c>
      <c r="LF5" s="79">
        <f ca="1">LF3/((1+($C$10/12))^(COUNT($H$2:LF2)/12))</f>
        <v>0</v>
      </c>
      <c r="LG5" s="79">
        <f ca="1">LG3/((1+($C$10/12))^(COUNT($H$2:LG2)/12))</f>
        <v>0</v>
      </c>
      <c r="LH5" s="79">
        <f ca="1">LH3/((1+($C$10/12))^(COUNT($H$2:LH2)/12))</f>
        <v>0</v>
      </c>
      <c r="LI5" s="79">
        <f ca="1">LI3/((1+($C$10/12))^(COUNT($H$2:LI2)/12))</f>
        <v>0</v>
      </c>
      <c r="LJ5" s="79">
        <f ca="1">LJ3/((1+($C$10/12))^(COUNT($H$2:LJ2)/12))</f>
        <v>0</v>
      </c>
      <c r="LK5" s="79">
        <f ca="1">LK3/((1+($C$10/12))^(COUNT($H$2:LK2)/12))</f>
        <v>0</v>
      </c>
      <c r="LL5" s="79">
        <f ca="1">LL3/((1+($C$10/12))^(COUNT($H$2:LL2)/12))</f>
        <v>0</v>
      </c>
      <c r="LM5" s="79">
        <f ca="1">LM3/((1+($C$10/12))^(COUNT($H$2:LM2)/12))</f>
        <v>0</v>
      </c>
      <c r="LN5" s="79">
        <f ca="1">LN3/((1+($C$10/12))^(COUNT($H$2:LN2)/12))</f>
        <v>0</v>
      </c>
      <c r="LO5" s="79">
        <f ca="1">LO3/((1+($C$10/12))^(COUNT($H$2:LO2)/12))</f>
        <v>0</v>
      </c>
      <c r="LP5" s="79">
        <f ca="1">LP3/((1+($C$10/12))^(COUNT($H$2:LP2)/12))</f>
        <v>0</v>
      </c>
      <c r="LQ5" s="79">
        <f ca="1">LQ3/((1+($C$10/12))^(COUNT($H$2:LQ2)/12))</f>
        <v>0</v>
      </c>
      <c r="LR5" s="79">
        <f ca="1">LR3/((1+($C$10/12))^(COUNT($H$2:LR2)/12))</f>
        <v>0</v>
      </c>
      <c r="LS5" s="79">
        <f ca="1">LS3/((1+($C$10/12))^(COUNT($H$2:LS2)/12))</f>
        <v>0</v>
      </c>
      <c r="LT5" s="79">
        <f ca="1">LT3/((1+($C$10/12))^(COUNT($H$2:LT2)/12))</f>
        <v>0</v>
      </c>
      <c r="LU5" s="79">
        <f ca="1">LU3/((1+($C$10/12))^(COUNT($H$2:LU2)/12))</f>
        <v>0</v>
      </c>
      <c r="LV5" s="79">
        <f ca="1">LV3/((1+($C$10/12))^(COUNT($H$2:LV2)/12))</f>
        <v>0</v>
      </c>
      <c r="LW5" s="79">
        <f ca="1">LW3/((1+($C$10/12))^(COUNT($H$2:LW2)/12))</f>
        <v>0</v>
      </c>
      <c r="LX5" s="79">
        <f ca="1">LX3/((1+($C$10/12))^(COUNT($H$2:LX2)/12))</f>
        <v>0</v>
      </c>
      <c r="LY5" s="79">
        <f ca="1">LY3/((1+($C$10/12))^(COUNT($H$2:LY2)/12))</f>
        <v>0</v>
      </c>
      <c r="LZ5" s="79">
        <f ca="1">LZ3/((1+($C$10/12))^(COUNT($H$2:LZ2)/12))</f>
        <v>0</v>
      </c>
      <c r="MA5" s="79">
        <f ca="1">MA3/((1+($C$10/12))^(COUNT($H$2:MA2)/12))</f>
        <v>0</v>
      </c>
      <c r="MB5" s="79">
        <f ca="1">MB3/((1+($C$10/12))^(COUNT($H$2:MB2)/12))</f>
        <v>0</v>
      </c>
      <c r="MC5" s="79">
        <f ca="1">MC3/((1+($C$10/12))^(COUNT($H$2:MC2)/12))</f>
        <v>0</v>
      </c>
      <c r="MD5" s="79">
        <f ca="1">MD3/((1+($C$10/12))^(COUNT($H$2:MD2)/12))</f>
        <v>0</v>
      </c>
      <c r="ME5" s="79">
        <f ca="1">ME3/((1+($C$10/12))^(COUNT($H$2:ME2)/12))</f>
        <v>0</v>
      </c>
      <c r="MF5" s="79">
        <f ca="1">MF3/((1+($C$10/12))^(COUNT($H$2:MF2)/12))</f>
        <v>0</v>
      </c>
      <c r="MG5" s="79">
        <f ca="1">MG3/((1+($C$10/12))^(COUNT($H$2:MG2)/12))</f>
        <v>0</v>
      </c>
      <c r="MI5" t="s">
        <v>157</v>
      </c>
    </row>
    <row r="6" spans="2:347" x14ac:dyDescent="0.3">
      <c r="B6" t="s">
        <v>154</v>
      </c>
      <c r="C6" s="328" t="s">
        <v>159</v>
      </c>
      <c r="MI6" t="s">
        <v>157</v>
      </c>
    </row>
    <row r="7" spans="2:347" x14ac:dyDescent="0.3">
      <c r="B7" t="s">
        <v>92</v>
      </c>
      <c r="C7" s="330">
        <v>45658</v>
      </c>
      <c r="MI7" t="s">
        <v>157</v>
      </c>
    </row>
    <row r="8" spans="2:347" x14ac:dyDescent="0.3">
      <c r="B8" t="s">
        <v>158</v>
      </c>
      <c r="C8" s="330">
        <v>46021</v>
      </c>
      <c r="MI8" t="s">
        <v>157</v>
      </c>
    </row>
    <row r="9" spans="2:347" x14ac:dyDescent="0.3">
      <c r="MI9" t="s">
        <v>157</v>
      </c>
    </row>
    <row r="10" spans="2:347" x14ac:dyDescent="0.3">
      <c r="B10" t="s">
        <v>162</v>
      </c>
      <c r="C10" s="1">
        <v>0.02</v>
      </c>
    </row>
    <row r="11" spans="2:347" x14ac:dyDescent="0.3">
      <c r="B11" t="s">
        <v>190</v>
      </c>
      <c r="C11" s="34">
        <f>PV(C5,C4,C3)</f>
        <v>-5417.191443878186</v>
      </c>
    </row>
    <row r="12" spans="2:347" x14ac:dyDescent="0.3">
      <c r="B12" t="s">
        <v>191</v>
      </c>
      <c r="C12" s="34">
        <f>NPV(C5,C2,C3)</f>
        <v>457.1590159298708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F02E62-EAAD-499B-A56E-57CCA3D630A4}">
          <x14:formula1>
            <xm:f>WIP!$B$11:$B$13</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Setup</vt:lpstr>
      <vt:lpstr>Maintenance</vt:lpstr>
      <vt:lpstr>Summary</vt:lpstr>
      <vt:lpstr>Inputs -&gt;</vt:lpstr>
      <vt:lpstr>Expenses</vt:lpstr>
      <vt:lpstr>Saving</vt:lpstr>
      <vt:lpstr>Debt</vt:lpstr>
      <vt:lpstr>Data -&gt;</vt:lpstr>
      <vt:lpstr>Spend</vt:lpstr>
      <vt:lpstr>Spend Tables</vt:lpstr>
      <vt:lpstr>WIP</vt:lpstr>
      <vt:lpstr>Tax</vt:lpstr>
      <vt:lpstr>Tools -&gt;</vt:lpstr>
      <vt:lpstr>Investment Pivots</vt:lpstr>
      <vt:lpstr>Portfolio Rebalancer</vt:lpstr>
      <vt:lpstr>Portfolio Optimizer</vt:lpstr>
      <vt:lpstr>Monte Carlo</vt:lpstr>
      <vt:lpstr>Stock Price Predictor</vt:lpstr>
      <vt:lpstr>Options Models</vt:lpstr>
      <vt:lpstr>TVM (WIP)</vt:lpstr>
      <vt:lpstr>_arg1</vt:lpstr>
      <vt:lpstr>_arg2</vt:lpstr>
      <vt:lpstr>anndiv</vt:lpstr>
      <vt:lpstr>anndiv_4</vt:lpstr>
      <vt:lpstr>annrate</vt:lpstr>
      <vt:lpstr>annrate_2</vt:lpstr>
      <vt:lpstr>annrate_3</vt:lpstr>
      <vt:lpstr>annrate2</vt:lpstr>
      <vt:lpstr>arg1_2</vt:lpstr>
      <vt:lpstr>arg2_3</vt:lpstr>
      <vt:lpstr>average</vt:lpstr>
      <vt:lpstr>Div2_2</vt:lpstr>
      <vt:lpstr>dt</vt:lpstr>
      <vt:lpstr>matur2</vt:lpstr>
      <vt:lpstr>mu</vt:lpstr>
      <vt:lpstr>narg1</vt:lpstr>
      <vt:lpstr>narg1_3</vt:lpstr>
      <vt:lpstr>narg2</vt:lpstr>
      <vt:lpstr>narg2_3</vt:lpstr>
      <vt:lpstr>period</vt:lpstr>
      <vt:lpstr>S_2</vt:lpstr>
      <vt:lpstr>S0</vt:lpstr>
      <vt:lpstr>s0_2</vt:lpstr>
      <vt:lpstr>s0_3</vt:lpstr>
      <vt:lpstr>s0_4</vt:lpstr>
      <vt:lpstr>sigma</vt:lpstr>
      <vt:lpstr>Sigma_2</vt:lpstr>
      <vt:lpstr>Sigma_3</vt:lpstr>
      <vt:lpstr>Sigma_4</vt:lpstr>
      <vt:lpstr>sigma2</vt:lpstr>
      <vt:lpstr>stepsize</vt:lpstr>
      <vt:lpstr>T</vt:lpstr>
      <vt:lpstr>T_3</vt:lpstr>
      <vt:lpstr>target</vt:lpstr>
      <vt:lpstr>total</vt:lpstr>
      <vt:lpstr>X</vt:lpstr>
      <vt:lpstr>X_2</vt:lpstr>
      <vt:lpstr>X_3</vt:lpstr>
      <vt:lpstr>X_4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Harrison</cp:lastModifiedBy>
  <cp:lastPrinted>2022-03-11T15:31:09Z</cp:lastPrinted>
  <dcterms:created xsi:type="dcterms:W3CDTF">2020-08-24T22:54:42Z</dcterms:created>
  <dcterms:modified xsi:type="dcterms:W3CDTF">2023-10-12T12:29:18Z</dcterms:modified>
</cp:coreProperties>
</file>